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L:\01 - Projetos\2024\BE_003_PMSa\04 - Clínica Escola do Autista\05 - Orçamento Geral\00 - Entrega Orçamento\Memórias de Cálculo\"/>
    </mc:Choice>
  </mc:AlternateContent>
  <xr:revisionPtr revIDLastSave="0" documentId="13_ncr:1_{248323AE-8505-40B5-997C-D47142947101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Orçamento" sheetId="1" r:id="rId1"/>
    <sheet name="19" sheetId="2" r:id="rId2"/>
    <sheet name="19.1" sheetId="3" r:id="rId3"/>
    <sheet name="19.2" sheetId="4" r:id="rId4"/>
    <sheet name="19.3" sheetId="5" r:id="rId5"/>
    <sheet name="19.4" sheetId="6" r:id="rId6"/>
    <sheet name="19.5" sheetId="7" r:id="rId7"/>
    <sheet name="19.6" sheetId="8" r:id="rId8"/>
    <sheet name="19.7" sheetId="9" r:id="rId9"/>
    <sheet name="19.8" sheetId="10" r:id="rId10"/>
    <sheet name="19.9" sheetId="11" r:id="rId11"/>
    <sheet name="19.10" sheetId="12" r:id="rId12"/>
    <sheet name="19.11" sheetId="13" r:id="rId13"/>
    <sheet name="19.12" sheetId="14" r:id="rId14"/>
    <sheet name="19.13" sheetId="15" r:id="rId15"/>
    <sheet name="19.14" sheetId="16" r:id="rId16"/>
    <sheet name="19.15" sheetId="17" r:id="rId17"/>
    <sheet name="19.1E" sheetId="18" r:id="rId18"/>
    <sheet name="19.2E" sheetId="19" r:id="rId19"/>
    <sheet name="19.3E" sheetId="20" r:id="rId20"/>
    <sheet name="19.4E" sheetId="21" r:id="rId21"/>
    <sheet name="19.5E" sheetId="22" r:id="rId22"/>
    <sheet name="19.6E" sheetId="23" r:id="rId23"/>
    <sheet name="19.7E" sheetId="24" r:id="rId24"/>
    <sheet name="19.8E" sheetId="25" r:id="rId25"/>
    <sheet name="19.9E" sheetId="26" r:id="rId26"/>
    <sheet name="19.10E" sheetId="27" r:id="rId27"/>
    <sheet name="19.11E" sheetId="28" r:id="rId28"/>
    <sheet name="19.12E" sheetId="29" r:id="rId29"/>
    <sheet name="19.13E" sheetId="30" r:id="rId30"/>
    <sheet name="19.14E" sheetId="31" r:id="rId31"/>
    <sheet name="19.15E" sheetId="32" r:id="rId3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32" l="1"/>
  <c r="C8" i="32"/>
  <c r="E19" i="31"/>
  <c r="C19" i="31"/>
  <c r="E19" i="30"/>
  <c r="C19" i="30"/>
  <c r="E19" i="29"/>
  <c r="C19" i="29"/>
  <c r="E8" i="28"/>
  <c r="C8" i="28"/>
  <c r="E8" i="27"/>
  <c r="C8" i="27"/>
  <c r="E19" i="26"/>
  <c r="C19" i="26"/>
  <c r="E19" i="25"/>
  <c r="C19" i="25"/>
  <c r="E19" i="24"/>
  <c r="C19" i="24"/>
  <c r="E19" i="23"/>
  <c r="C19" i="23"/>
  <c r="E21" i="22"/>
  <c r="C21" i="22"/>
  <c r="E8" i="22"/>
  <c r="C8" i="22"/>
  <c r="E21" i="21"/>
  <c r="C21" i="21"/>
  <c r="E11" i="21"/>
  <c r="C11" i="21"/>
  <c r="E8" i="20"/>
  <c r="C8" i="20"/>
  <c r="E21" i="19"/>
  <c r="C21" i="19"/>
  <c r="E11" i="19"/>
  <c r="C11" i="19"/>
  <c r="E21" i="18"/>
  <c r="C21" i="18"/>
  <c r="E11" i="18"/>
  <c r="C11" i="18"/>
  <c r="E9" i="17"/>
  <c r="C9" i="17"/>
  <c r="E9" i="16"/>
  <c r="C9" i="16"/>
  <c r="E9" i="15"/>
  <c r="C9" i="15"/>
  <c r="E9" i="14"/>
  <c r="C9" i="14"/>
  <c r="E9" i="13"/>
  <c r="C9" i="13"/>
  <c r="E9" i="12"/>
  <c r="C9" i="12"/>
  <c r="E9" i="11"/>
  <c r="C9" i="11"/>
  <c r="E9" i="10"/>
  <c r="C9" i="10"/>
  <c r="E9" i="9"/>
  <c r="C9" i="9"/>
  <c r="E9" i="8"/>
  <c r="C9" i="8"/>
  <c r="E10" i="7"/>
  <c r="C10" i="7"/>
  <c r="E10" i="6"/>
  <c r="C10" i="6"/>
  <c r="E9" i="5"/>
  <c r="C9" i="5"/>
  <c r="E10" i="4"/>
  <c r="C10" i="4"/>
  <c r="E10" i="3"/>
  <c r="C10" i="3"/>
</calcChain>
</file>

<file path=xl/sharedStrings.xml><?xml version="1.0" encoding="utf-8"?>
<sst xmlns="http://schemas.openxmlformats.org/spreadsheetml/2006/main" count="2078" uniqueCount="186">
  <si>
    <t>BE-PMSa-MOD-ORC-AUTISTA-EX-000-R00-ONERADO</t>
  </si>
  <si>
    <t>Item</t>
  </si>
  <si>
    <t>Código</t>
  </si>
  <si>
    <t>Banco</t>
  </si>
  <si>
    <t>Descrição</t>
  </si>
  <si>
    <t>Unidade</t>
  </si>
  <si>
    <t>Quantidade</t>
  </si>
  <si>
    <t>Custo</t>
  </si>
  <si>
    <t>Custo c/ BDI</t>
  </si>
  <si>
    <t>Total</t>
  </si>
  <si>
    <t>19</t>
  </si>
  <si>
    <t>COMPENSAÇÃO AMBIENTAL</t>
  </si>
  <si>
    <t>19.1</t>
  </si>
  <si>
    <t>03.001.0001-1</t>
  </si>
  <si>
    <t>EMOP</t>
  </si>
  <si>
    <t>ESCAVACAO MANUAL DE VALA/CAVA EM MATERIAL DE 1ª CATEGORIA (A (AREIA,ARGILA OU PICARRA),ATE 1,50M DE PROFUNDIDADE,EXCLUSIV E ESCORAMENTO E ESGOTAMENTO 3% - DESGASTE DE FERRAMENTAS E EPI</t>
  </si>
  <si>
    <t>m³</t>
  </si>
  <si>
    <t>11,59</t>
  </si>
  <si>
    <t>19.2</t>
  </si>
  <si>
    <t>03.013.0001-1</t>
  </si>
  <si>
    <t>REATERRO DE VALA/CAVA COMPACTADA A MACO,EM CAMADAS DE 30CM D E ESPESSURA MAXIMA,COM MATERIAL DE BOA QUALIDADE,EXCLUSIVE ESTE 3%- DESGASTE DE FERRAMENTAS E EPI</t>
  </si>
  <si>
    <t>7,37</t>
  </si>
  <si>
    <t>19.3</t>
  </si>
  <si>
    <t>04.014.0095-0</t>
  </si>
  <si>
    <t>RETIRADA DE ENTULHO DE OBRA COM CACAMBA DE ACO TIPO CONTAINE R COM 5M3 DE CAPACIDADE,INCLUSIVE CARREGAMENTO,TRANSPORTE E DESCARREGAMENTO.CUSTO POR UNIDADE DE CACAMBA E INCLUI A TAX A PARA DESCARGA EM LOCAIS AUTORIZADOS 3%-DESGASTE DE FERRAMENTAS E EPI</t>
  </si>
  <si>
    <t>un</t>
  </si>
  <si>
    <t>1,00</t>
  </si>
  <si>
    <t>19.4</t>
  </si>
  <si>
    <t>96616</t>
  </si>
  <si>
    <t>SINAPI</t>
  </si>
  <si>
    <t>LASTRO DE CONCRETO MAGRO, APLICADO EM BLOCOS DE COROAMENTO OU SAPATAS. AF_01/2024</t>
  </si>
  <si>
    <t>0,98</t>
  </si>
  <si>
    <t>19.5</t>
  </si>
  <si>
    <t>11.013.0140-0</t>
  </si>
  <si>
    <t>CONCRETO ARMADO,FCK=30MPA,INCLUINDO MATERIAIS PARA 1,00M3 DE CONCRETO(IMPORTADO DE USINA)ADENSADO E COLOCADO,12,00M2 DE AREA MOLDADA,FORMAS CONFORME O ITEM 11.004.0022,60KG DE ACO CA-50,INCLUSIVE MAO-DE-OBRA PARA CORTE,DOBRAGEM,MONTAGEM E COLOCACAO NAS FORMAS,EXCLUSIVE ESCORAMENTO 0MM 5MM 0MM ,0MM NCARGOS SOCIAIS S SOCIAIS GOS SOCIAIS 3MM 0MM</t>
  </si>
  <si>
    <t>3,24</t>
  </si>
  <si>
    <t>19.6</t>
  </si>
  <si>
    <t>10.004.0200-0</t>
  </si>
  <si>
    <t>CRAVACAO DE ESTACA PRE-FABRICADA DE CONCRETO,INCLUSIVE BATE- ESTACAS (VIDE TRANSPORTE NA FAMILIA 04.025),MEDIDA A PARTIR DO NIVEL DE OPERACAO DO BATE-ESTACAS PARA CARGA DE TRABALHO DE COMPRESSAO AXIAL DE ATE 250KN (25TF) .E EMENDA, P/CARGA DE TRAB.COMPRES.AXIAL, ATE 0250KN (25TF)</t>
  </si>
  <si>
    <t>m</t>
  </si>
  <si>
    <t>120,00</t>
  </si>
  <si>
    <t>19.7</t>
  </si>
  <si>
    <t>10.004.0130-0</t>
  </si>
  <si>
    <t>ESTACA PRE-FABRICADA DE CONCRETO,MEDIDA A PARTIR DA COTA DE ARRASAMENTO,EXCLUSIVE EMENDAS,CRAVACAO E TRANSPORTE DE BATE- ESTACAS,PARA CARGA DE TRABALHO DE COMPRESSAO AXIAL DE ATE 25 0KN (25TF),CONFORME ABNT NBR 16258.FORNECIMENTO EMENDA, P/CARGA DE TRAB.DE COMPRES.AXIAL, ATE 250KN (25TF)</t>
  </si>
  <si>
    <t>19.8</t>
  </si>
  <si>
    <t>10.004.0260-0</t>
  </si>
  <si>
    <t>EMENDA METALICA EM ESTACA PRE-FABRICADA,PARA CARGA DE TRABAL HO DE COMPRESSAO AXIAL DE ATE 250KN(25TF) DE TRABALHO DE COMPRESSAO AXIAL, ATE 0250KN (25TF)</t>
  </si>
  <si>
    <t>12,00</t>
  </si>
  <si>
    <t>19.9</t>
  </si>
  <si>
    <t>10.012.0120-0</t>
  </si>
  <si>
    <t>ARRASAMENTO DE ESTACA DE ACO,PERFIL I DE 12" A 20" AIS</t>
  </si>
  <si>
    <t>19.10</t>
  </si>
  <si>
    <t>COMP_SAQUA_95 - O</t>
  </si>
  <si>
    <t>Emp</t>
  </si>
  <si>
    <t>PISO DE FRISO DE IPÊ OU MADEIRA EQUIVALENTE, COM 10CM DE LARGURA, 2CM DE ESPESSURA, PREGADO SOBRE PILARES DE MADEIRA ROLIÇA. REF: EMOP (13.398.0015-0)</t>
  </si>
  <si>
    <t>m²</t>
  </si>
  <si>
    <t>18,00</t>
  </si>
  <si>
    <t>19.11</t>
  </si>
  <si>
    <t>COMP_SAQUA_96</t>
  </si>
  <si>
    <t>PISO PARA DEGRAU E PATAMAR DE ESCADA EM PRANCHÃO DE MADEIRA APARELHADA COM 7CM DE ESPESSURA. REF: SBC (110840)</t>
  </si>
  <si>
    <t>19.12</t>
  </si>
  <si>
    <t>COMP_SAQUA_97</t>
  </si>
  <si>
    <t>PILAR DE MADEIRA ROLIÇA, EUCALIPTO OU EQUIVALENTE DA REGIÃO, DIÂMETRO DE 16 A 20 CM, APOIO ENGASTADO. REF: SINAPI (105049)</t>
  </si>
  <si>
    <t>250,70</t>
  </si>
  <si>
    <t>19.13</t>
  </si>
  <si>
    <t>COMP_SAQUA_98</t>
  </si>
  <si>
    <t>PILAR DE MADEIRA ROLIÇA, EUCALIPTO OU EQUIVALENTE DA REGIÃO, DIÂMETRO DE 12 A 15 CM, APOIO ENGASTADO. REF: SINAPI (105049)</t>
  </si>
  <si>
    <t>279,60</t>
  </si>
  <si>
    <t>19.14</t>
  </si>
  <si>
    <t>COMP_SAQUA_99</t>
  </si>
  <si>
    <t>PILAR DE MADEIRA ROLIÇA, EUCALIPTO OU EQUIVALENTE DA REGIÃO, DIÂMETRO DE 8 A 11 CM, APOIO ENGASTADO. REF: SINAPI (105094)</t>
  </si>
  <si>
    <t>213,40</t>
  </si>
  <si>
    <t>19.15</t>
  </si>
  <si>
    <t>COMP_SAQUA_100</t>
  </si>
  <si>
    <t>COBERTURA PALHA SANTA FÉ (SAPÊ) - PROTEÇÃO POLIVINIL - ESTR. PRONTA. REF: SBC (100638)</t>
  </si>
  <si>
    <t>36,00</t>
  </si>
  <si>
    <t>Resumo do Critério</t>
  </si>
  <si>
    <t>Tipo</t>
  </si>
  <si>
    <t>Elementos</t>
  </si>
  <si>
    <t>Nome do Subcritério</t>
  </si>
  <si>
    <t>Categoria</t>
  </si>
  <si>
    <t>Conexões estruturais (Volume - Bloco)</t>
  </si>
  <si>
    <t>Quadro estrutural (Volume - Bloco)</t>
  </si>
  <si>
    <t/>
  </si>
  <si>
    <t>Adicionar a</t>
  </si>
  <si>
    <t>Seleção</t>
  </si>
  <si>
    <t>Volume - Bloco</t>
  </si>
  <si>
    <t>Conexões estruturais (Volume - Reaterro)</t>
  </si>
  <si>
    <t>Quadro estrutural (Volume - Reaterro)</t>
  </si>
  <si>
    <t>Volume - Reaterro</t>
  </si>
  <si>
    <t>1</t>
  </si>
  <si>
    <t>Quadro estrutural (Altura)</t>
  </si>
  <si>
    <t>Altura</t>
  </si>
  <si>
    <t>Filtro de Fase</t>
  </si>
  <si>
    <t>Criado em</t>
  </si>
  <si>
    <t>Demolido em</t>
  </si>
  <si>
    <t>------</t>
  </si>
  <si>
    <t>Ou</t>
  </si>
  <si>
    <t>Filtro de Família</t>
  </si>
  <si>
    <t>Família</t>
  </si>
  <si>
    <t>TQS - Viga retangular</t>
  </si>
  <si>
    <t>15,0 x 50,0</t>
  </si>
  <si>
    <t>Filtro de Parâmetro</t>
  </si>
  <si>
    <t>Comparação</t>
  </si>
  <si>
    <t>Valor</t>
  </si>
  <si>
    <t>Parâmetro</t>
  </si>
  <si>
    <t>Instância</t>
  </si>
  <si>
    <t>Igual a</t>
  </si>
  <si>
    <t>Ambiental</t>
  </si>
  <si>
    <t>Comentários</t>
  </si>
  <si>
    <t>E</t>
  </si>
  <si>
    <t>Conexões estruturais (Volume_Concreto)</t>
  </si>
  <si>
    <t>Quadro estrutural</t>
  </si>
  <si>
    <t>Subtraído de</t>
  </si>
  <si>
    <t>Volume_Concreto</t>
  </si>
  <si>
    <t>Maior que</t>
  </si>
  <si>
    <t>0</t>
  </si>
  <si>
    <t>Volume</t>
  </si>
  <si>
    <t>Quadro estrutural (Volume_Concreto)</t>
  </si>
  <si>
    <t>120</t>
  </si>
  <si>
    <t>Conexões estruturais (ALTE)</t>
  </si>
  <si>
    <t>ALTE</t>
  </si>
  <si>
    <t>12</t>
  </si>
  <si>
    <t>Conexões estruturais</t>
  </si>
  <si>
    <t>ALT</t>
  </si>
  <si>
    <t>18</t>
  </si>
  <si>
    <t>Pisos</t>
  </si>
  <si>
    <t>Área</t>
  </si>
  <si>
    <t>250,7</t>
  </si>
  <si>
    <t>Pilares estruturais (Comprimento)</t>
  </si>
  <si>
    <t>Multiplicado por</t>
  </si>
  <si>
    <t>Comprimento</t>
  </si>
  <si>
    <t>279,6</t>
  </si>
  <si>
    <t>213,4</t>
  </si>
  <si>
    <t>36</t>
  </si>
  <si>
    <t>Telhados (Área)</t>
  </si>
  <si>
    <t>Telhado básico</t>
  </si>
  <si>
    <t>REV_Painel_Termoacústica</t>
  </si>
  <si>
    <t>Projeto</t>
  </si>
  <si>
    <t>Vínculo</t>
  </si>
  <si>
    <t>Elemento</t>
  </si>
  <si>
    <t>Id do Revit</t>
  </si>
  <si>
    <t>Totais:</t>
  </si>
  <si>
    <t>BE-PMSa-MOD-ARQ-ESCOLAAUTISTA-EX-000-R02</t>
  </si>
  <si>
    <t>B72</t>
  </si>
  <si>
    <t>4974094</t>
  </si>
  <si>
    <t>B73</t>
  </si>
  <si>
    <t>4974092</t>
  </si>
  <si>
    <t>B74</t>
  </si>
  <si>
    <t>4974100</t>
  </si>
  <si>
    <t>B75</t>
  </si>
  <si>
    <t>4974102</t>
  </si>
  <si>
    <t>4974248</t>
  </si>
  <si>
    <t>B69</t>
  </si>
  <si>
    <t>4974090</t>
  </si>
  <si>
    <t>B70</t>
  </si>
  <si>
    <t>4974098</t>
  </si>
  <si>
    <t>B71</t>
  </si>
  <si>
    <t>4974096</t>
  </si>
  <si>
    <t>B76</t>
  </si>
  <si>
    <t>4974104</t>
  </si>
  <si>
    <t>B77</t>
  </si>
  <si>
    <t>4974106</t>
  </si>
  <si>
    <t>B79</t>
  </si>
  <si>
    <t>4974112</t>
  </si>
  <si>
    <t>B80</t>
  </si>
  <si>
    <t>4974110</t>
  </si>
  <si>
    <t>B81</t>
  </si>
  <si>
    <t>4974108</t>
  </si>
  <si>
    <t>BE-MT-PI-CONTRAPISO-4cm</t>
  </si>
  <si>
    <t>3221012</t>
  </si>
  <si>
    <t>30,0 x 30,0</t>
  </si>
  <si>
    <t>4973776</t>
  </si>
  <si>
    <t>4973778</t>
  </si>
  <si>
    <t>4973780</t>
  </si>
  <si>
    <t>4973782</t>
  </si>
  <si>
    <t>50,0 x 50,0</t>
  </si>
  <si>
    <t>4973760</t>
  </si>
  <si>
    <t>4973762</t>
  </si>
  <si>
    <t>4973764</t>
  </si>
  <si>
    <t>4973766</t>
  </si>
  <si>
    <t>4973768</t>
  </si>
  <si>
    <t>4973770</t>
  </si>
  <si>
    <t>4973772</t>
  </si>
  <si>
    <t>4973774</t>
  </si>
  <si>
    <t>3326816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</si>
</sst>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Calibri"/>
    </font>
    <font>
      <sz val="9"/>
      <name val="Calibri"/>
    </font>
    <font>
      <b/>
      <sz val="11"/>
      <name val="Calibri"/>
    </font>
    <font>
      <b/>
      <sz val="8"/>
      <name val="Calibri"/>
    </font>
    <font>
      <b/>
      <sz val="14"/>
      <name val="Calibri"/>
    </font>
    <font>
      <sz val="11"/>
      <name val="Calibri"/>
    </font>
  </fonts>
  <fills count="8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A9C1EC"/>
      </patternFill>
    </fill>
    <fill>
      <patternFill patternType="solid">
        <fgColor rgb="FFD9E1F2"/>
      </patternFill>
    </fill>
    <fill>
      <patternFill patternType="solid">
        <fgColor rgb="FFEDEDED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8">
    <xf numFmtId="0" fontId="0" fillId="0" borderId="0"/>
    <xf numFmtId="0" fontId="1" fillId="0" borderId="0">
      <alignment wrapText="1"/>
    </xf>
    <xf numFmtId="0" fontId="1" fillId="0" borderId="0">
      <alignment horizontal="left" vertical="center"/>
    </xf>
    <xf numFmtId="0" fontId="5" fillId="0" borderId="0">
      <alignment wrapText="1"/>
    </xf>
    <xf numFmtId="0" fontId="3" fillId="0" borderId="0">
      <alignment wrapText="1"/>
    </xf>
    <xf numFmtId="0" fontId="4" fillId="0" borderId="0">
      <alignment horizontal="center" vertical="center"/>
    </xf>
    <xf numFmtId="0" fontId="3" fillId="0" borderId="0">
      <alignment horizontal="center" wrapText="1"/>
    </xf>
    <xf numFmtId="0" fontId="2" fillId="0" borderId="0">
      <alignment horizontal="center" wrapText="1"/>
    </xf>
  </cellStyleXfs>
  <cellXfs count="25">
    <xf numFmtId="0" fontId="0" fillId="0" borderId="0" xfId="0"/>
    <xf numFmtId="0" fontId="1" fillId="0" borderId="0" xfId="1">
      <alignment wrapText="1"/>
    </xf>
    <xf numFmtId="0" fontId="2" fillId="2" borderId="1" xfId="7" applyFill="1" applyBorder="1" applyAlignment="1">
      <alignment horizontal="center" vertical="center" wrapText="1"/>
    </xf>
    <xf numFmtId="0" fontId="1" fillId="3" borderId="1" xfId="1" applyFill="1" applyBorder="1">
      <alignment wrapText="1"/>
    </xf>
    <xf numFmtId="0" fontId="0" fillId="3" borderId="1" xfId="0" applyFill="1" applyBorder="1"/>
    <xf numFmtId="0" fontId="1" fillId="4" borderId="1" xfId="1" applyFill="1" applyBorder="1">
      <alignment wrapText="1"/>
    </xf>
    <xf numFmtId="0" fontId="1" fillId="4" borderId="1" xfId="1" applyFill="1" applyBorder="1" applyAlignment="1">
      <alignment horizontal="right" wrapText="1"/>
    </xf>
    <xf numFmtId="0" fontId="0" fillId="0" borderId="1" xfId="0" applyBorder="1"/>
    <xf numFmtId="0" fontId="1" fillId="0" borderId="1" xfId="1" applyBorder="1">
      <alignment wrapText="1"/>
    </xf>
    <xf numFmtId="0" fontId="2" fillId="2" borderId="1" xfId="7" applyFill="1" applyBorder="1">
      <alignment horizontal="center" wrapText="1"/>
    </xf>
    <xf numFmtId="0" fontId="0" fillId="2" borderId="1" xfId="0" applyFill="1" applyBorder="1"/>
    <xf numFmtId="0" fontId="5" fillId="7" borderId="1" xfId="3" applyFill="1" applyBorder="1">
      <alignment wrapText="1"/>
    </xf>
    <xf numFmtId="0" fontId="2" fillId="0" borderId="0" xfId="7" applyAlignment="1">
      <alignment horizontal="center" vertical="center" wrapText="1"/>
    </xf>
    <xf numFmtId="0" fontId="2" fillId="5" borderId="1" xfId="7" applyFill="1" applyBorder="1">
      <alignment horizontal="center" wrapText="1"/>
    </xf>
    <xf numFmtId="0" fontId="0" fillId="6" borderId="1" xfId="0" applyFill="1" applyBorder="1" applyAlignment="1">
      <alignment horizontal="center"/>
    </xf>
    <xf numFmtId="0" fontId="2" fillId="2" borderId="1" xfId="7" applyFill="1" applyBorder="1">
      <alignment horizontal="center" wrapText="1"/>
    </xf>
    <xf numFmtId="0" fontId="2" fillId="7" borderId="1" xfId="7" applyFill="1" applyBorder="1">
      <alignment horizontal="center" wrapText="1"/>
    </xf>
    <xf numFmtId="0" fontId="5" fillId="7" borderId="1" xfId="3" applyFill="1" applyBorder="1">
      <alignment wrapText="1"/>
    </xf>
    <xf numFmtId="0" fontId="1" fillId="0" borderId="1" xfId="1" applyBorder="1">
      <alignment wrapText="1"/>
    </xf>
    <xf numFmtId="0" fontId="5" fillId="2" borderId="1" xfId="3" applyFill="1" applyBorder="1">
      <alignment wrapText="1"/>
    </xf>
    <xf numFmtId="0" fontId="2" fillId="2" borderId="1" xfId="7" applyFill="1" applyBorder="1" applyAlignment="1">
      <alignment horizontal="center" vertical="center" wrapText="1"/>
    </xf>
    <xf numFmtId="0" fontId="5" fillId="7" borderId="1" xfId="3" applyFill="1" applyBorder="1" applyAlignment="1">
      <alignment horizontal="center" wrapText="1"/>
    </xf>
    <xf numFmtId="4" fontId="1" fillId="4" borderId="1" xfId="1" applyNumberFormat="1" applyFill="1" applyBorder="1">
      <alignment wrapText="1"/>
    </xf>
    <xf numFmtId="4" fontId="2" fillId="0" borderId="0" xfId="7" applyNumberFormat="1" applyAlignment="1">
      <alignment horizontal="right" wrapText="1"/>
    </xf>
    <xf numFmtId="4" fontId="1" fillId="3" borderId="1" xfId="1" applyNumberFormat="1" applyFill="1" applyBorder="1">
      <alignment wrapText="1"/>
    </xf>
  </cellXfs>
  <cellStyles count="8">
    <cellStyle name="Normal" xfId="0" builtinId="0"/>
    <cellStyle name="styleBold" xfId="4" xr:uid="{00000000-0005-0000-0000-000004000000}"/>
    <cellStyle name="styleBold11" xfId="7" xr:uid="{00000000-0005-0000-0000-000007000000}"/>
    <cellStyle name="styleBold14UR" xfId="5" xr:uid="{00000000-0005-0000-0000-000005000000}"/>
    <cellStyle name="styleBoldRegular" xfId="6" xr:uid="{00000000-0005-0000-0000-000006000000}"/>
    <cellStyle name="styleRegular" xfId="1" xr:uid="{00000000-0005-0000-0000-000001000000}"/>
    <cellStyle name="styleRegular11" xfId="3" xr:uid="{00000000-0005-0000-0000-000003000000}"/>
    <cellStyle name="styleRegular9UR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riteria_Summary19.1" displayName="Criteria_Summary19.1" ref="A7:E10" totalsRowCount="1" totalsRowCellStyle="styleRegular">
  <autoFilter ref="A7:E9" xr:uid="{00000000-0009-0000-0100-000001000000}"/>
  <tableColumns count="5">
    <tableColumn id="1" xr3:uid="{00000000-0010-0000-0000-000001000000}" name="Item"/>
    <tableColumn id="2" xr3:uid="{00000000-0010-0000-0000-000002000000}" name="Tipo"/>
    <tableColumn id="3" xr3:uid="{00000000-0010-0000-0000-000003000000}" name="Elementos" totalsRowFunction="sum"/>
    <tableColumn id="4" xr3:uid="{00000000-0010-0000-0000-000004000000}" name="Nome do Subcritério"/>
    <tableColumn id="5" xr3:uid="{00000000-0010-0000-0000-000005000000}" name="Total" totalsRowFunction="sum"/>
  </tableColumns>
  <tableStyleInfo name="TableStyleLight4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Criteria_Summary19.10" displayName="Criteria_Summary19.10" ref="A7:E9" totalsRowCount="1" totalsRowCellStyle="styleRegular">
  <autoFilter ref="A7:E8" xr:uid="{00000000-0009-0000-0100-00000A000000}"/>
  <tableColumns count="5">
    <tableColumn id="1" xr3:uid="{00000000-0010-0000-0900-000001000000}" name="Item"/>
    <tableColumn id="2" xr3:uid="{00000000-0010-0000-0900-000002000000}" name="Tipo"/>
    <tableColumn id="3" xr3:uid="{00000000-0010-0000-0900-000003000000}" name="Elementos" totalsRowFunction="sum"/>
    <tableColumn id="4" xr3:uid="{00000000-0010-0000-0900-000004000000}" name="Nome do Subcritério"/>
    <tableColumn id="5" xr3:uid="{00000000-0010-0000-0900-000005000000}" name="Total" totalsRowFunction="sum"/>
  </tableColumns>
  <tableStyleInfo name="TableStyleLight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Criteria_Summary19.11" displayName="Criteria_Summary19.11" ref="A7:E9" totalsRowCount="1" totalsRowCellStyle="styleRegular">
  <autoFilter ref="A7:E8" xr:uid="{00000000-0009-0000-0100-00000B000000}"/>
  <tableColumns count="5">
    <tableColumn id="1" xr3:uid="{00000000-0010-0000-0A00-000001000000}" name="Item"/>
    <tableColumn id="2" xr3:uid="{00000000-0010-0000-0A00-000002000000}" name="Tipo"/>
    <tableColumn id="3" xr3:uid="{00000000-0010-0000-0A00-000003000000}" name="Elementos" totalsRowFunction="sum"/>
    <tableColumn id="4" xr3:uid="{00000000-0010-0000-0A00-000004000000}" name="Nome do Subcritério"/>
    <tableColumn id="5" xr3:uid="{00000000-0010-0000-0A00-000005000000}" name="Total" totalsRowFunction="sum"/>
  </tableColumns>
  <tableStyleInfo name="TableStyleLight4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Criteria_Summary19.12" displayName="Criteria_Summary19.12" ref="A7:E9" totalsRowCount="1" totalsRowCellStyle="styleRegular">
  <autoFilter ref="A7:E8" xr:uid="{00000000-0009-0000-0100-00000C000000}"/>
  <tableColumns count="5">
    <tableColumn id="1" xr3:uid="{00000000-0010-0000-0B00-000001000000}" name="Item"/>
    <tableColumn id="2" xr3:uid="{00000000-0010-0000-0B00-000002000000}" name="Tipo"/>
    <tableColumn id="3" xr3:uid="{00000000-0010-0000-0B00-000003000000}" name="Elementos" totalsRowFunction="sum"/>
    <tableColumn id="4" xr3:uid="{00000000-0010-0000-0B00-000004000000}" name="Nome do Subcritério"/>
    <tableColumn id="5" xr3:uid="{00000000-0010-0000-0B00-000005000000}" name="Total" totalsRowFunction="sum"/>
  </tableColumns>
  <tableStyleInfo name="TableStyleLight4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Criteria_Summary19.13" displayName="Criteria_Summary19.13" ref="A7:E9" totalsRowCount="1" totalsRowCellStyle="styleRegular">
  <autoFilter ref="A7:E8" xr:uid="{00000000-0009-0000-0100-00000D000000}"/>
  <tableColumns count="5">
    <tableColumn id="1" xr3:uid="{00000000-0010-0000-0C00-000001000000}" name="Item"/>
    <tableColumn id="2" xr3:uid="{00000000-0010-0000-0C00-000002000000}" name="Tipo"/>
    <tableColumn id="3" xr3:uid="{00000000-0010-0000-0C00-000003000000}" name="Elementos" totalsRowFunction="sum"/>
    <tableColumn id="4" xr3:uid="{00000000-0010-0000-0C00-000004000000}" name="Nome do Subcritério"/>
    <tableColumn id="5" xr3:uid="{00000000-0010-0000-0C00-000005000000}" name="Total" totalsRowFunction="sum"/>
  </tableColumns>
  <tableStyleInfo name="TableStyleLight4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D000000}" name="Criteria_Summary19.14" displayName="Criteria_Summary19.14" ref="A7:E9" totalsRowCount="1" totalsRowCellStyle="styleRegular">
  <autoFilter ref="A7:E8" xr:uid="{00000000-0009-0000-0100-00000E000000}"/>
  <tableColumns count="5">
    <tableColumn id="1" xr3:uid="{00000000-0010-0000-0D00-000001000000}" name="Item"/>
    <tableColumn id="2" xr3:uid="{00000000-0010-0000-0D00-000002000000}" name="Tipo"/>
    <tableColumn id="3" xr3:uid="{00000000-0010-0000-0D00-000003000000}" name="Elementos" totalsRowFunction="sum"/>
    <tableColumn id="4" xr3:uid="{00000000-0010-0000-0D00-000004000000}" name="Nome do Subcritério"/>
    <tableColumn id="5" xr3:uid="{00000000-0010-0000-0D00-000005000000}" name="Total" totalsRowFunction="sum"/>
  </tableColumns>
  <tableStyleInfo name="TableStyleLight4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E000000}" name="Criteria_Summary19.15" displayName="Criteria_Summary19.15" ref="A7:E9" totalsRowCount="1" totalsRowCellStyle="styleRegular">
  <autoFilter ref="A7:E8" xr:uid="{00000000-0009-0000-0100-00000F000000}"/>
  <tableColumns count="5">
    <tableColumn id="1" xr3:uid="{00000000-0010-0000-0E00-000001000000}" name="Item"/>
    <tableColumn id="2" xr3:uid="{00000000-0010-0000-0E00-000002000000}" name="Tipo"/>
    <tableColumn id="3" xr3:uid="{00000000-0010-0000-0E00-000003000000}" name="Elementos" totalsRowFunction="sum"/>
    <tableColumn id="4" xr3:uid="{00000000-0010-0000-0E00-000004000000}" name="Nome do Subcritério"/>
    <tableColumn id="5" xr3:uid="{00000000-0010-0000-0E00-000005000000}" name="Total" totalsRowFunction="sum"/>
  </tableColumns>
  <tableStyleInfo name="TableStyleLight4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F000000}" name="Elements19_11" displayName="Elements19_11" ref="A6:E11" totalsRowCount="1" totalsRowCellStyle="styleRegular">
  <autoFilter ref="A6:E10" xr:uid="{00000000-0009-0000-0100-000010000000}"/>
  <tableColumns count="5">
    <tableColumn id="1" xr3:uid="{00000000-0010-0000-0F00-000001000000}" name="Projeto"/>
    <tableColumn id="2" xr3:uid="{00000000-0010-0000-0F00-000002000000}" name="Vínculo"/>
    <tableColumn id="3" xr3:uid="{00000000-0010-0000-0F00-000003000000}" name="Elemento" totalsRowFunction="count"/>
    <tableColumn id="4" xr3:uid="{00000000-0010-0000-0F00-000004000000}" name="Id do Revit"/>
    <tableColumn id="5" xr3:uid="{00000000-0010-0000-0F00-000005000000}" name="Totais:" totalsRowFunction="sum"/>
  </tableColumns>
  <tableStyleInfo name="TableStyleLight4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10000000}" name="Elements19_12" displayName="Elements19_12" ref="A19:E21" totalsRowCount="1" totalsRowCellStyle="styleRegular">
  <autoFilter ref="A19:E20" xr:uid="{00000000-0009-0000-0100-000011000000}"/>
  <tableColumns count="5">
    <tableColumn id="1" xr3:uid="{00000000-0010-0000-1000-000001000000}" name="Projeto"/>
    <tableColumn id="2" xr3:uid="{00000000-0010-0000-1000-000002000000}" name="Vínculo"/>
    <tableColumn id="3" xr3:uid="{00000000-0010-0000-1000-000003000000}" name="Elemento" totalsRowFunction="count"/>
    <tableColumn id="4" xr3:uid="{00000000-0010-0000-1000-000004000000}" name="Id do Revit"/>
    <tableColumn id="5" xr3:uid="{00000000-0010-0000-1000-000005000000}" name="Totais:" totalsRowFunction="sum"/>
  </tableColumns>
  <tableStyleInfo name="TableStyleLight4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11000000}" name="Elements19_21" displayName="Elements19_21" ref="A6:E11" totalsRowCount="1" totalsRowCellStyle="styleRegular">
  <autoFilter ref="A6:E10" xr:uid="{00000000-0009-0000-0100-000012000000}"/>
  <tableColumns count="5">
    <tableColumn id="1" xr3:uid="{00000000-0010-0000-1100-000001000000}" name="Projeto"/>
    <tableColumn id="2" xr3:uid="{00000000-0010-0000-1100-000002000000}" name="Vínculo"/>
    <tableColumn id="3" xr3:uid="{00000000-0010-0000-1100-000003000000}" name="Elemento" totalsRowFunction="count"/>
    <tableColumn id="4" xr3:uid="{00000000-0010-0000-1100-000004000000}" name="Id do Revit"/>
    <tableColumn id="5" xr3:uid="{00000000-0010-0000-1100-000005000000}" name="Totais:" totalsRowFunction="sum"/>
  </tableColumns>
  <tableStyleInfo name="TableStyleLight4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12000000}" name="Elements19_22" displayName="Elements19_22" ref="A19:E21" totalsRowCount="1" totalsRowCellStyle="styleRegular">
  <autoFilter ref="A19:E20" xr:uid="{00000000-0009-0000-0100-000013000000}"/>
  <tableColumns count="5">
    <tableColumn id="1" xr3:uid="{00000000-0010-0000-1200-000001000000}" name="Projeto"/>
    <tableColumn id="2" xr3:uid="{00000000-0010-0000-1200-000002000000}" name="Vínculo"/>
    <tableColumn id="3" xr3:uid="{00000000-0010-0000-1200-000003000000}" name="Elemento" totalsRowFunction="count"/>
    <tableColumn id="4" xr3:uid="{00000000-0010-0000-1200-000004000000}" name="Id do Revit"/>
    <tableColumn id="5" xr3:uid="{00000000-0010-0000-1200-000005000000}" name="Totais:" totalsRowFunction="sum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Criteria_Summary19.2" displayName="Criteria_Summary19.2" ref="A7:E10" totalsRowCount="1" totalsRowCellStyle="styleRegular">
  <autoFilter ref="A7:E9" xr:uid="{00000000-0009-0000-0100-000002000000}"/>
  <tableColumns count="5">
    <tableColumn id="1" xr3:uid="{00000000-0010-0000-0100-000001000000}" name="Item"/>
    <tableColumn id="2" xr3:uid="{00000000-0010-0000-0100-000002000000}" name="Tipo"/>
    <tableColumn id="3" xr3:uid="{00000000-0010-0000-0100-000003000000}" name="Elementos" totalsRowFunction="sum"/>
    <tableColumn id="4" xr3:uid="{00000000-0010-0000-0100-000004000000}" name="Nome do Subcritério"/>
    <tableColumn id="5" xr3:uid="{00000000-0010-0000-0100-000005000000}" name="Total" totalsRowFunction="sum"/>
  </tableColumns>
  <tableStyleInfo name="TableStyleLight4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13000000}" name="Elements19_31" displayName="Elements19_31" ref="A6:E8" totalsRowCount="1" totalsRowCellStyle="styleRegular">
  <autoFilter ref="A6:E7" xr:uid="{00000000-0009-0000-0100-000014000000}"/>
  <tableColumns count="5">
    <tableColumn id="1" xr3:uid="{00000000-0010-0000-1300-000001000000}" name="Projeto"/>
    <tableColumn id="2" xr3:uid="{00000000-0010-0000-1300-000002000000}" name="Vínculo"/>
    <tableColumn id="3" xr3:uid="{00000000-0010-0000-1300-000003000000}" name="Elemento" totalsRowFunction="count"/>
    <tableColumn id="4" xr3:uid="{00000000-0010-0000-1300-000004000000}" name="Id do Revit"/>
    <tableColumn id="5" xr3:uid="{00000000-0010-0000-1300-000005000000}" name="Totais:" totalsRowFunction="sum"/>
  </tableColumns>
  <tableStyleInfo name="TableStyleLight4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14000000}" name="Elements19_41" displayName="Elements19_41" ref="A6:E11" totalsRowCount="1" totalsRowCellStyle="styleRegular">
  <autoFilter ref="A6:E10" xr:uid="{00000000-0009-0000-0100-000015000000}"/>
  <tableColumns count="5">
    <tableColumn id="1" xr3:uid="{00000000-0010-0000-1400-000001000000}" name="Projeto"/>
    <tableColumn id="2" xr3:uid="{00000000-0010-0000-1400-000002000000}" name="Vínculo"/>
    <tableColumn id="3" xr3:uid="{00000000-0010-0000-1400-000003000000}" name="Elemento" totalsRowFunction="count"/>
    <tableColumn id="4" xr3:uid="{00000000-0010-0000-1400-000004000000}" name="Id do Revit"/>
    <tableColumn id="5" xr3:uid="{00000000-0010-0000-1400-000005000000}" name="Totais:" totalsRowFunction="sum"/>
  </tableColumns>
  <tableStyleInfo name="TableStyleLight4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0000000-000C-0000-FFFF-FFFF15000000}" name="Elements19_42" displayName="Elements19_42" ref="A19:E21" totalsRowCount="1" totalsRowCellStyle="styleRegular">
  <autoFilter ref="A19:E20" xr:uid="{00000000-0009-0000-0100-000016000000}"/>
  <tableColumns count="5">
    <tableColumn id="1" xr3:uid="{00000000-0010-0000-1500-000001000000}" name="Projeto"/>
    <tableColumn id="2" xr3:uid="{00000000-0010-0000-1500-000002000000}" name="Vínculo"/>
    <tableColumn id="3" xr3:uid="{00000000-0010-0000-1500-000003000000}" name="Elemento" totalsRowFunction="count"/>
    <tableColumn id="4" xr3:uid="{00000000-0010-0000-1500-000004000000}" name="Id do Revit"/>
    <tableColumn id="5" xr3:uid="{00000000-0010-0000-1500-000005000000}" name="Totais:" totalsRowFunction="sum"/>
  </tableColumns>
  <tableStyleInfo name="TableStyleLight4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00000000-000C-0000-FFFF-FFFF16000000}" name="Elements19_51" displayName="Elements19_51" ref="A6:E8" totalsRowCount="1" totalsRowCellStyle="styleRegular">
  <autoFilter ref="A6:E7" xr:uid="{00000000-0009-0000-0100-000017000000}"/>
  <tableColumns count="5">
    <tableColumn id="1" xr3:uid="{00000000-0010-0000-1600-000001000000}" name="Projeto"/>
    <tableColumn id="2" xr3:uid="{00000000-0010-0000-1600-000002000000}" name="Vínculo"/>
    <tableColumn id="3" xr3:uid="{00000000-0010-0000-1600-000003000000}" name="Elemento" totalsRowFunction="count"/>
    <tableColumn id="4" xr3:uid="{00000000-0010-0000-1600-000004000000}" name="Id do Revit"/>
    <tableColumn id="5" xr3:uid="{00000000-0010-0000-1600-000005000000}" name="Totais:" totalsRowFunction="sum"/>
  </tableColumns>
  <tableStyleInfo name="TableStyleLight4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0000000-000C-0000-FFFF-FFFF17000000}" name="Elements19_52" displayName="Elements19_52" ref="A16:E21" totalsRowCount="1" totalsRowCellStyle="styleRegular">
  <autoFilter ref="A16:E20" xr:uid="{00000000-0009-0000-0100-000018000000}"/>
  <tableColumns count="5">
    <tableColumn id="1" xr3:uid="{00000000-0010-0000-1700-000001000000}" name="Projeto"/>
    <tableColumn id="2" xr3:uid="{00000000-0010-0000-1700-000002000000}" name="Vínculo"/>
    <tableColumn id="3" xr3:uid="{00000000-0010-0000-1700-000003000000}" name="Elemento" totalsRowFunction="count"/>
    <tableColumn id="4" xr3:uid="{00000000-0010-0000-1700-000004000000}" name="Id do Revit"/>
    <tableColumn id="5" xr3:uid="{00000000-0010-0000-1700-000005000000}" name="Totais:" totalsRowFunction="sum"/>
  </tableColumns>
  <tableStyleInfo name="TableStyleLight4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00000000-000C-0000-FFFF-FFFF18000000}" name="Elements19_61" displayName="Elements19_61" ref="A6:E19" totalsRowCount="1" totalsRowCellStyle="styleRegular">
  <autoFilter ref="A6:E18" xr:uid="{00000000-0009-0000-0100-000019000000}"/>
  <tableColumns count="5">
    <tableColumn id="1" xr3:uid="{00000000-0010-0000-1800-000001000000}" name="Projeto"/>
    <tableColumn id="2" xr3:uid="{00000000-0010-0000-1800-000002000000}" name="Vínculo"/>
    <tableColumn id="3" xr3:uid="{00000000-0010-0000-1800-000003000000}" name="Elemento" totalsRowFunction="count"/>
    <tableColumn id="4" xr3:uid="{00000000-0010-0000-1800-000004000000}" name="Id do Revit"/>
    <tableColumn id="5" xr3:uid="{00000000-0010-0000-1800-000005000000}" name="Totais:" totalsRowFunction="sum"/>
  </tableColumns>
  <tableStyleInfo name="TableStyleLight4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0000000-000C-0000-FFFF-FFFF19000000}" name="Elements19_71" displayName="Elements19_71" ref="A6:E19" totalsRowCount="1" totalsRowCellStyle="styleRegular">
  <autoFilter ref="A6:E18" xr:uid="{00000000-0009-0000-0100-00001A000000}"/>
  <tableColumns count="5">
    <tableColumn id="1" xr3:uid="{00000000-0010-0000-1900-000001000000}" name="Projeto"/>
    <tableColumn id="2" xr3:uid="{00000000-0010-0000-1900-000002000000}" name="Vínculo"/>
    <tableColumn id="3" xr3:uid="{00000000-0010-0000-1900-000003000000}" name="Elemento" totalsRowFunction="count"/>
    <tableColumn id="4" xr3:uid="{00000000-0010-0000-1900-000004000000}" name="Id do Revit"/>
    <tableColumn id="5" xr3:uid="{00000000-0010-0000-1900-000005000000}" name="Totais:" totalsRowFunction="sum"/>
  </tableColumns>
  <tableStyleInfo name="TableStyleLight4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0000000-000C-0000-FFFF-FFFF1A000000}" name="Elements19_81" displayName="Elements19_81" ref="A6:E19" totalsRowCount="1" totalsRowCellStyle="styleRegular">
  <autoFilter ref="A6:E18" xr:uid="{00000000-0009-0000-0100-00001B000000}"/>
  <tableColumns count="5">
    <tableColumn id="1" xr3:uid="{00000000-0010-0000-1A00-000001000000}" name="Projeto"/>
    <tableColumn id="2" xr3:uid="{00000000-0010-0000-1A00-000002000000}" name="Vínculo"/>
    <tableColumn id="3" xr3:uid="{00000000-0010-0000-1A00-000003000000}" name="Elemento" totalsRowFunction="count"/>
    <tableColumn id="4" xr3:uid="{00000000-0010-0000-1A00-000004000000}" name="Id do Revit"/>
    <tableColumn id="5" xr3:uid="{00000000-0010-0000-1A00-000005000000}" name="Totais:" totalsRowFunction="sum"/>
  </tableColumns>
  <tableStyleInfo name="TableStyleLight4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00000000-000C-0000-FFFF-FFFF1B000000}" name="Elements19_91" displayName="Elements19_91" ref="A6:E19" totalsRowCount="1" totalsRowCellStyle="styleRegular">
  <autoFilter ref="A6:E18" xr:uid="{00000000-0009-0000-0100-00001C000000}"/>
  <tableColumns count="5">
    <tableColumn id="1" xr3:uid="{00000000-0010-0000-1B00-000001000000}" name="Projeto"/>
    <tableColumn id="2" xr3:uid="{00000000-0010-0000-1B00-000002000000}" name="Vínculo"/>
    <tableColumn id="3" xr3:uid="{00000000-0010-0000-1B00-000003000000}" name="Elemento" totalsRowFunction="count"/>
    <tableColumn id="4" xr3:uid="{00000000-0010-0000-1B00-000004000000}" name="Id do Revit"/>
    <tableColumn id="5" xr3:uid="{00000000-0010-0000-1B00-000005000000}" name="Totais:" totalsRowFunction="sum"/>
  </tableColumns>
  <tableStyleInfo name="TableStyleLight4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00000000-000C-0000-FFFF-FFFF1C000000}" name="Elements19_101" displayName="Elements19_101" ref="A6:E8" totalsRowCount="1" totalsRowCellStyle="styleRegular">
  <autoFilter ref="A6:E7" xr:uid="{00000000-0009-0000-0100-00001D000000}"/>
  <tableColumns count="5">
    <tableColumn id="1" xr3:uid="{00000000-0010-0000-1C00-000001000000}" name="Projeto"/>
    <tableColumn id="2" xr3:uid="{00000000-0010-0000-1C00-000002000000}" name="Vínculo"/>
    <tableColumn id="3" xr3:uid="{00000000-0010-0000-1C00-000003000000}" name="Elemento" totalsRowFunction="count"/>
    <tableColumn id="4" xr3:uid="{00000000-0010-0000-1C00-000004000000}" name="Id do Revit"/>
    <tableColumn id="5" xr3:uid="{00000000-0010-0000-1C00-000005000000}" name="Totais:" totalsRowFunction="sum"/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Criteria_Summary19.3" displayName="Criteria_Summary19.3" ref="A7:E9" totalsRowCount="1" totalsRowCellStyle="styleRegular">
  <autoFilter ref="A7:E8" xr:uid="{00000000-0009-0000-0100-000003000000}"/>
  <tableColumns count="5">
    <tableColumn id="1" xr3:uid="{00000000-0010-0000-0200-000001000000}" name="Item"/>
    <tableColumn id="2" xr3:uid="{00000000-0010-0000-0200-000002000000}" name="Tipo"/>
    <tableColumn id="3" xr3:uid="{00000000-0010-0000-0200-000003000000}" name="Elementos" totalsRowFunction="sum"/>
    <tableColumn id="4" xr3:uid="{00000000-0010-0000-0200-000004000000}" name="Nome do Subcritério"/>
    <tableColumn id="5" xr3:uid="{00000000-0010-0000-0200-000005000000}" name="Total" totalsRowFunction="sum"/>
  </tableColumns>
  <tableStyleInfo name="TableStyleLight4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00000000-000C-0000-FFFF-FFFF1D000000}" name="Elements19_111" displayName="Elements19_111" ref="A6:E8" totalsRowCount="1" totalsRowCellStyle="styleRegular">
  <autoFilter ref="A6:E7" xr:uid="{00000000-0009-0000-0100-00001E000000}"/>
  <tableColumns count="5">
    <tableColumn id="1" xr3:uid="{00000000-0010-0000-1D00-000001000000}" name="Projeto"/>
    <tableColumn id="2" xr3:uid="{00000000-0010-0000-1D00-000002000000}" name="Vínculo"/>
    <tableColumn id="3" xr3:uid="{00000000-0010-0000-1D00-000003000000}" name="Elemento" totalsRowFunction="count"/>
    <tableColumn id="4" xr3:uid="{00000000-0010-0000-1D00-000004000000}" name="Id do Revit"/>
    <tableColumn id="5" xr3:uid="{00000000-0010-0000-1D00-000005000000}" name="Totais:" totalsRowFunction="sum"/>
  </tableColumns>
  <tableStyleInfo name="TableStyleLight4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00000000-000C-0000-FFFF-FFFF1E000000}" name="Elements19_121" displayName="Elements19_121" ref="A6:E19" totalsRowCount="1" totalsRowCellStyle="styleRegular">
  <autoFilter ref="A6:E18" xr:uid="{00000000-0009-0000-0100-00001F000000}"/>
  <tableColumns count="5">
    <tableColumn id="1" xr3:uid="{00000000-0010-0000-1E00-000001000000}" name="Projeto"/>
    <tableColumn id="2" xr3:uid="{00000000-0010-0000-1E00-000002000000}" name="Vínculo"/>
    <tableColumn id="3" xr3:uid="{00000000-0010-0000-1E00-000003000000}" name="Elemento" totalsRowFunction="count"/>
    <tableColumn id="4" xr3:uid="{00000000-0010-0000-1E00-000004000000}" name="Id do Revit"/>
    <tableColumn id="5" xr3:uid="{00000000-0010-0000-1E00-000005000000}" name="Totais:" totalsRowFunction="sum"/>
  </tableColumns>
  <tableStyleInfo name="TableStyleLight4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00000000-000C-0000-FFFF-FFFF1F000000}" name="Elements19_131" displayName="Elements19_131" ref="A6:E19" totalsRowCount="1" totalsRowCellStyle="styleRegular">
  <autoFilter ref="A6:E18" xr:uid="{00000000-0009-0000-0100-000020000000}"/>
  <tableColumns count="5">
    <tableColumn id="1" xr3:uid="{00000000-0010-0000-1F00-000001000000}" name="Projeto"/>
    <tableColumn id="2" xr3:uid="{00000000-0010-0000-1F00-000002000000}" name="Vínculo"/>
    <tableColumn id="3" xr3:uid="{00000000-0010-0000-1F00-000003000000}" name="Elemento" totalsRowFunction="count"/>
    <tableColumn id="4" xr3:uid="{00000000-0010-0000-1F00-000004000000}" name="Id do Revit"/>
    <tableColumn id="5" xr3:uid="{00000000-0010-0000-1F00-000005000000}" name="Totais:" totalsRowFunction="sum"/>
  </tableColumns>
  <tableStyleInfo name="TableStyleLight4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00000000-000C-0000-FFFF-FFFF20000000}" name="Elements19_141" displayName="Elements19_141" ref="A6:E19" totalsRowCount="1" totalsRowCellStyle="styleRegular">
  <autoFilter ref="A6:E18" xr:uid="{00000000-0009-0000-0100-000021000000}"/>
  <tableColumns count="5">
    <tableColumn id="1" xr3:uid="{00000000-0010-0000-2000-000001000000}" name="Projeto"/>
    <tableColumn id="2" xr3:uid="{00000000-0010-0000-2000-000002000000}" name="Vínculo"/>
    <tableColumn id="3" xr3:uid="{00000000-0010-0000-2000-000003000000}" name="Elemento" totalsRowFunction="count"/>
    <tableColumn id="4" xr3:uid="{00000000-0010-0000-2000-000004000000}" name="Id do Revit"/>
    <tableColumn id="5" xr3:uid="{00000000-0010-0000-2000-000005000000}" name="Totais:" totalsRowFunction="sum"/>
  </tableColumns>
  <tableStyleInfo name="TableStyleLight4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00000000-000C-0000-FFFF-FFFF21000000}" name="Elements19_151" displayName="Elements19_151" ref="A6:E8" totalsRowCount="1" totalsRowCellStyle="styleRegular">
  <autoFilter ref="A6:E7" xr:uid="{00000000-0009-0000-0100-000022000000}"/>
  <tableColumns count="5">
    <tableColumn id="1" xr3:uid="{00000000-0010-0000-2100-000001000000}" name="Projeto"/>
    <tableColumn id="2" xr3:uid="{00000000-0010-0000-2100-000002000000}" name="Vínculo"/>
    <tableColumn id="3" xr3:uid="{00000000-0010-0000-2100-000003000000}" name="Elemento" totalsRowFunction="count"/>
    <tableColumn id="4" xr3:uid="{00000000-0010-0000-2100-000004000000}" name="Id do Revit"/>
    <tableColumn id="5" xr3:uid="{00000000-0010-0000-2100-000005000000}" name="Totais:" totalsRowFunction="sum"/>
  </tableColumns>
  <tableStyleInfo name="TableStyleLight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Criteria_Summary19.4" displayName="Criteria_Summary19.4" ref="A7:E10" totalsRowCount="1" totalsRowCellStyle="styleRegular">
  <autoFilter ref="A7:E9" xr:uid="{00000000-0009-0000-0100-000004000000}"/>
  <tableColumns count="5">
    <tableColumn id="1" xr3:uid="{00000000-0010-0000-0300-000001000000}" name="Item"/>
    <tableColumn id="2" xr3:uid="{00000000-0010-0000-0300-000002000000}" name="Tipo"/>
    <tableColumn id="3" xr3:uid="{00000000-0010-0000-0300-000003000000}" name="Elementos" totalsRowFunction="sum"/>
    <tableColumn id="4" xr3:uid="{00000000-0010-0000-0300-000004000000}" name="Nome do Subcritério"/>
    <tableColumn id="5" xr3:uid="{00000000-0010-0000-0300-000005000000}" name="Total" totalsRowFunction="sum"/>
  </tableColumns>
  <tableStyleInfo name="TableStyleLight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Criteria_Summary19.5" displayName="Criteria_Summary19.5" ref="A7:E10" totalsRowCount="1" totalsRowCellStyle="styleRegular">
  <autoFilter ref="A7:E9" xr:uid="{00000000-0009-0000-0100-000005000000}"/>
  <tableColumns count="5">
    <tableColumn id="1" xr3:uid="{00000000-0010-0000-0400-000001000000}" name="Item"/>
    <tableColumn id="2" xr3:uid="{00000000-0010-0000-0400-000002000000}" name="Tipo"/>
    <tableColumn id="3" xr3:uid="{00000000-0010-0000-0400-000003000000}" name="Elementos" totalsRowFunction="sum"/>
    <tableColumn id="4" xr3:uid="{00000000-0010-0000-0400-000004000000}" name="Nome do Subcritério"/>
    <tableColumn id="5" xr3:uid="{00000000-0010-0000-0400-000005000000}" name="Total" totalsRowFunction="sum"/>
  </tableColumns>
  <tableStyleInfo name="TableStyleLight4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Criteria_Summary19.6" displayName="Criteria_Summary19.6" ref="A7:E9" totalsRowCount="1" totalsRowCellStyle="styleRegular">
  <autoFilter ref="A7:E8" xr:uid="{00000000-0009-0000-0100-000006000000}"/>
  <tableColumns count="5">
    <tableColumn id="1" xr3:uid="{00000000-0010-0000-0500-000001000000}" name="Item"/>
    <tableColumn id="2" xr3:uid="{00000000-0010-0000-0500-000002000000}" name="Tipo"/>
    <tableColumn id="3" xr3:uid="{00000000-0010-0000-0500-000003000000}" name="Elementos" totalsRowFunction="sum"/>
    <tableColumn id="4" xr3:uid="{00000000-0010-0000-0500-000004000000}" name="Nome do Subcritério"/>
    <tableColumn id="5" xr3:uid="{00000000-0010-0000-0500-000005000000}" name="Total" totalsRowFunction="sum"/>
  </tableColumns>
  <tableStyleInfo name="TableStyleLight4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Criteria_Summary19.7" displayName="Criteria_Summary19.7" ref="A7:E9" totalsRowCount="1" totalsRowCellStyle="styleRegular">
  <autoFilter ref="A7:E8" xr:uid="{00000000-0009-0000-0100-000007000000}"/>
  <tableColumns count="5">
    <tableColumn id="1" xr3:uid="{00000000-0010-0000-0600-000001000000}" name="Item"/>
    <tableColumn id="2" xr3:uid="{00000000-0010-0000-0600-000002000000}" name="Tipo"/>
    <tableColumn id="3" xr3:uid="{00000000-0010-0000-0600-000003000000}" name="Elementos" totalsRowFunction="sum"/>
    <tableColumn id="4" xr3:uid="{00000000-0010-0000-0600-000004000000}" name="Nome do Subcritério"/>
    <tableColumn id="5" xr3:uid="{00000000-0010-0000-0600-000005000000}" name="Total" totalsRowFunction="sum"/>
  </tableColumns>
  <tableStyleInfo name="TableStyleLight4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Criteria_Summary19.8" displayName="Criteria_Summary19.8" ref="A7:E9" totalsRowCount="1" totalsRowCellStyle="styleRegular">
  <autoFilter ref="A7:E8" xr:uid="{00000000-0009-0000-0100-000008000000}"/>
  <tableColumns count="5">
    <tableColumn id="1" xr3:uid="{00000000-0010-0000-0700-000001000000}" name="Item"/>
    <tableColumn id="2" xr3:uid="{00000000-0010-0000-0700-000002000000}" name="Tipo"/>
    <tableColumn id="3" xr3:uid="{00000000-0010-0000-0700-000003000000}" name="Elementos" totalsRowFunction="sum"/>
    <tableColumn id="4" xr3:uid="{00000000-0010-0000-0700-000004000000}" name="Nome do Subcritério"/>
    <tableColumn id="5" xr3:uid="{00000000-0010-0000-0700-000005000000}" name="Total" totalsRowFunction="sum"/>
  </tableColumns>
  <tableStyleInfo name="TableStyleLight4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Criteria_Summary19.9" displayName="Criteria_Summary19.9" ref="A7:E9" totalsRowCount="1" totalsRowCellStyle="styleRegular">
  <autoFilter ref="A7:E8" xr:uid="{00000000-0009-0000-0100-000009000000}"/>
  <tableColumns count="5">
    <tableColumn id="1" xr3:uid="{00000000-0010-0000-0800-000001000000}" name="Item"/>
    <tableColumn id="2" xr3:uid="{00000000-0010-0000-0800-000002000000}" name="Tipo"/>
    <tableColumn id="3" xr3:uid="{00000000-0010-0000-0800-000003000000}" name="Elementos" totalsRowFunction="sum"/>
    <tableColumn id="4" xr3:uid="{00000000-0010-0000-0800-000004000000}" name="Nome do Subcritério"/>
    <tableColumn id="5" xr3:uid="{00000000-0010-0000-0800-000005000000}" name="Total" totalsRowFunction="sum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5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7.xml"/><Relationship Id="rId1" Type="http://schemas.openxmlformats.org/officeDocument/2006/relationships/table" Target="../tables/table16.x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9.xml"/><Relationship Id="rId1" Type="http://schemas.openxmlformats.org/officeDocument/2006/relationships/table" Target="../tables/table18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0.xm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2.xml"/><Relationship Id="rId1" Type="http://schemas.openxmlformats.org/officeDocument/2006/relationships/table" Target="../tables/table21.xm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4.xml"/><Relationship Id="rId1" Type="http://schemas.openxmlformats.org/officeDocument/2006/relationships/table" Target="../tables/table23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5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6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7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8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9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0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2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3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showGridLines="0" tabSelected="1" workbookViewId="0">
      <selection activeCell="I5" sqref="I5"/>
    </sheetView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12" t="s">
        <v>0</v>
      </c>
      <c r="B1" s="12" t="s">
        <v>0</v>
      </c>
      <c r="C1" s="12" t="s">
        <v>0</v>
      </c>
      <c r="D1" s="12" t="s">
        <v>0</v>
      </c>
      <c r="E1" s="12" t="s">
        <v>0</v>
      </c>
      <c r="F1" s="12" t="s">
        <v>0</v>
      </c>
      <c r="G1" s="12" t="s">
        <v>0</v>
      </c>
      <c r="H1" s="12" t="s">
        <v>0</v>
      </c>
      <c r="I1" s="12" t="s">
        <v>0</v>
      </c>
    </row>
    <row r="2" spans="1:9" x14ac:dyDescent="0.25">
      <c r="A2" s="12" t="s">
        <v>0</v>
      </c>
      <c r="B2" s="12" t="s">
        <v>0</v>
      </c>
      <c r="C2" s="12" t="s">
        <v>0</v>
      </c>
      <c r="D2" s="12" t="s">
        <v>0</v>
      </c>
      <c r="E2" s="12" t="s">
        <v>0</v>
      </c>
      <c r="F2" s="12" t="s">
        <v>0</v>
      </c>
      <c r="G2" s="12" t="s">
        <v>0</v>
      </c>
      <c r="H2" s="12" t="s">
        <v>0</v>
      </c>
      <c r="I2" s="12" t="s">
        <v>0</v>
      </c>
    </row>
    <row r="4" spans="1:9" x14ac:dyDescent="0.25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</row>
    <row r="5" spans="1:9" x14ac:dyDescent="0.25">
      <c r="A5" s="3" t="s">
        <v>10</v>
      </c>
      <c r="B5" s="4"/>
      <c r="C5" s="4"/>
      <c r="D5" s="3" t="s">
        <v>11</v>
      </c>
      <c r="E5" s="4"/>
      <c r="F5" s="3">
        <v>1</v>
      </c>
      <c r="G5" s="4"/>
      <c r="H5" s="4"/>
      <c r="I5" s="24">
        <v>653203.21</v>
      </c>
    </row>
    <row r="6" spans="1:9" ht="24.75" x14ac:dyDescent="0.25">
      <c r="A6" s="5" t="s">
        <v>12</v>
      </c>
      <c r="B6" s="5" t="s">
        <v>13</v>
      </c>
      <c r="C6" s="5" t="s">
        <v>14</v>
      </c>
      <c r="D6" s="5" t="s">
        <v>15</v>
      </c>
      <c r="E6" s="5" t="s">
        <v>16</v>
      </c>
      <c r="F6" s="6" t="s">
        <v>17</v>
      </c>
      <c r="G6" s="5">
        <v>70.705380000000005</v>
      </c>
      <c r="H6" s="5">
        <v>84.740397930000015</v>
      </c>
      <c r="I6" s="5">
        <v>982.14121200870011</v>
      </c>
    </row>
    <row r="7" spans="1:9" ht="24.75" x14ac:dyDescent="0.25">
      <c r="A7" s="5" t="s">
        <v>18</v>
      </c>
      <c r="B7" s="5" t="s">
        <v>19</v>
      </c>
      <c r="C7" s="5" t="s">
        <v>14</v>
      </c>
      <c r="D7" s="5" t="s">
        <v>20</v>
      </c>
      <c r="E7" s="5" t="s">
        <v>16</v>
      </c>
      <c r="F7" s="6" t="s">
        <v>21</v>
      </c>
      <c r="G7" s="5">
        <v>43.670969999999997</v>
      </c>
      <c r="H7" s="5">
        <v>52.339657545000001</v>
      </c>
      <c r="I7" s="5">
        <v>385.74327610665</v>
      </c>
    </row>
    <row r="8" spans="1:9" ht="24.75" x14ac:dyDescent="0.25">
      <c r="A8" s="5" t="s">
        <v>22</v>
      </c>
      <c r="B8" s="5" t="s">
        <v>23</v>
      </c>
      <c r="C8" s="5" t="s">
        <v>14</v>
      </c>
      <c r="D8" s="5" t="s">
        <v>24</v>
      </c>
      <c r="E8" s="5" t="s">
        <v>25</v>
      </c>
      <c r="F8" s="6" t="s">
        <v>26</v>
      </c>
      <c r="G8" s="5">
        <v>362.47742</v>
      </c>
      <c r="H8" s="5">
        <v>434.42918787000002</v>
      </c>
      <c r="I8" s="5">
        <v>434.42918787000002</v>
      </c>
    </row>
    <row r="9" spans="1:9" x14ac:dyDescent="0.25">
      <c r="A9" s="5" t="s">
        <v>27</v>
      </c>
      <c r="B9" s="5" t="s">
        <v>28</v>
      </c>
      <c r="C9" s="5" t="s">
        <v>29</v>
      </c>
      <c r="D9" s="5" t="s">
        <v>30</v>
      </c>
      <c r="E9" s="5" t="s">
        <v>16</v>
      </c>
      <c r="F9" s="6" t="s">
        <v>31</v>
      </c>
      <c r="G9" s="5">
        <v>897.10795493745047</v>
      </c>
      <c r="H9" s="5">
        <v>1075.1838839925344</v>
      </c>
      <c r="I9" s="5">
        <v>1053.6802063126838</v>
      </c>
    </row>
    <row r="10" spans="1:9" ht="36.75" x14ac:dyDescent="0.25">
      <c r="A10" s="5" t="s">
        <v>32</v>
      </c>
      <c r="B10" s="5" t="s">
        <v>33</v>
      </c>
      <c r="C10" s="5" t="s">
        <v>14</v>
      </c>
      <c r="D10" s="5" t="s">
        <v>34</v>
      </c>
      <c r="E10" s="5" t="s">
        <v>16</v>
      </c>
      <c r="F10" s="6" t="s">
        <v>35</v>
      </c>
      <c r="G10" s="5">
        <v>2594.6564297525051</v>
      </c>
      <c r="H10" s="5">
        <v>3109.6957310583775</v>
      </c>
      <c r="I10" s="5">
        <v>10075.414168629144</v>
      </c>
    </row>
    <row r="11" spans="1:9" ht="36.75" x14ac:dyDescent="0.25">
      <c r="A11" s="5" t="s">
        <v>36</v>
      </c>
      <c r="B11" s="5" t="s">
        <v>37</v>
      </c>
      <c r="C11" s="5" t="s">
        <v>14</v>
      </c>
      <c r="D11" s="5" t="s">
        <v>38</v>
      </c>
      <c r="E11" s="5" t="s">
        <v>39</v>
      </c>
      <c r="F11" s="6" t="s">
        <v>40</v>
      </c>
      <c r="G11" s="5">
        <v>61.8</v>
      </c>
      <c r="H11" s="5">
        <v>74.067300000000003</v>
      </c>
      <c r="I11" s="5">
        <v>8888.0760000000009</v>
      </c>
    </row>
    <row r="12" spans="1:9" ht="36.75" x14ac:dyDescent="0.25">
      <c r="A12" s="5" t="s">
        <v>41</v>
      </c>
      <c r="B12" s="5" t="s">
        <v>42</v>
      </c>
      <c r="C12" s="5" t="s">
        <v>14</v>
      </c>
      <c r="D12" s="5" t="s">
        <v>43</v>
      </c>
      <c r="E12" s="5" t="s">
        <v>39</v>
      </c>
      <c r="F12" s="6" t="s">
        <v>40</v>
      </c>
      <c r="G12" s="5">
        <v>79</v>
      </c>
      <c r="H12" s="5">
        <v>94.681500000000014</v>
      </c>
      <c r="I12" s="5">
        <v>11361.780000000002</v>
      </c>
    </row>
    <row r="13" spans="1:9" ht="24.75" x14ac:dyDescent="0.25">
      <c r="A13" s="5" t="s">
        <v>44</v>
      </c>
      <c r="B13" s="5" t="s">
        <v>45</v>
      </c>
      <c r="C13" s="5" t="s">
        <v>14</v>
      </c>
      <c r="D13" s="5" t="s">
        <v>46</v>
      </c>
      <c r="E13" s="5" t="s">
        <v>25</v>
      </c>
      <c r="F13" s="6" t="s">
        <v>47</v>
      </c>
      <c r="G13" s="5">
        <v>92.7</v>
      </c>
      <c r="H13" s="5">
        <v>111.10095000000001</v>
      </c>
      <c r="I13" s="5">
        <v>1333.2114000000001</v>
      </c>
    </row>
    <row r="14" spans="1:9" x14ac:dyDescent="0.25">
      <c r="A14" s="5" t="s">
        <v>48</v>
      </c>
      <c r="B14" s="5" t="s">
        <v>49</v>
      </c>
      <c r="C14" s="5" t="s">
        <v>14</v>
      </c>
      <c r="D14" s="5" t="s">
        <v>50</v>
      </c>
      <c r="E14" s="5" t="s">
        <v>25</v>
      </c>
      <c r="F14" s="6" t="s">
        <v>47</v>
      </c>
      <c r="G14" s="5">
        <v>331.97752000000003</v>
      </c>
      <c r="H14" s="5">
        <v>397.87505772000009</v>
      </c>
      <c r="I14" s="5">
        <v>4774.500692640001</v>
      </c>
    </row>
    <row r="15" spans="1:9" ht="24.75" x14ac:dyDescent="0.25">
      <c r="A15" s="5" t="s">
        <v>51</v>
      </c>
      <c r="B15" s="5" t="s">
        <v>52</v>
      </c>
      <c r="C15" s="5" t="s">
        <v>53</v>
      </c>
      <c r="D15" s="5" t="s">
        <v>54</v>
      </c>
      <c r="E15" s="5" t="s">
        <v>55</v>
      </c>
      <c r="F15" s="6">
        <v>42</v>
      </c>
      <c r="G15" s="5">
        <v>501.35</v>
      </c>
      <c r="H15" s="5">
        <v>600.86797500000011</v>
      </c>
      <c r="I15" s="22">
        <v>25237.8</v>
      </c>
    </row>
    <row r="16" spans="1:9" ht="24.75" x14ac:dyDescent="0.25">
      <c r="A16" s="5" t="s">
        <v>57</v>
      </c>
      <c r="B16" s="5" t="s">
        <v>58</v>
      </c>
      <c r="C16" s="5" t="s">
        <v>53</v>
      </c>
      <c r="D16" s="5" t="s">
        <v>59</v>
      </c>
      <c r="E16" s="5" t="s">
        <v>55</v>
      </c>
      <c r="F16" s="6" t="s">
        <v>56</v>
      </c>
      <c r="G16" s="5">
        <v>376.97133853679998</v>
      </c>
      <c r="H16" s="5">
        <v>451.8001492363548</v>
      </c>
      <c r="I16" s="5">
        <v>8132.402686254386</v>
      </c>
    </row>
    <row r="17" spans="1:9" ht="24.75" x14ac:dyDescent="0.25">
      <c r="A17" s="5" t="s">
        <v>60</v>
      </c>
      <c r="B17" s="5" t="s">
        <v>61</v>
      </c>
      <c r="C17" s="5" t="s">
        <v>53</v>
      </c>
      <c r="D17" s="5" t="s">
        <v>62</v>
      </c>
      <c r="E17" s="5" t="s">
        <v>39</v>
      </c>
      <c r="F17" s="6" t="s">
        <v>63</v>
      </c>
      <c r="G17" s="5">
        <v>125.579090855346</v>
      </c>
      <c r="H17" s="5">
        <v>150.50654039013219</v>
      </c>
      <c r="I17" s="5">
        <v>37731.989675806137</v>
      </c>
    </row>
    <row r="18" spans="1:9" ht="24.75" x14ac:dyDescent="0.25">
      <c r="A18" s="5" t="s">
        <v>64</v>
      </c>
      <c r="B18" s="5" t="s">
        <v>65</v>
      </c>
      <c r="C18" s="5" t="s">
        <v>53</v>
      </c>
      <c r="D18" s="5" t="s">
        <v>66</v>
      </c>
      <c r="E18" s="5" t="s">
        <v>39</v>
      </c>
      <c r="F18" s="6" t="s">
        <v>67</v>
      </c>
      <c r="G18" s="5">
        <v>125.41815498433201</v>
      </c>
      <c r="H18" s="5">
        <v>150.31365874872193</v>
      </c>
      <c r="I18" s="5">
        <v>42027.698986142655</v>
      </c>
    </row>
    <row r="19" spans="1:9" ht="24.75" x14ac:dyDescent="0.25">
      <c r="A19" s="5" t="s">
        <v>68</v>
      </c>
      <c r="B19" s="5" t="s">
        <v>69</v>
      </c>
      <c r="C19" s="5" t="s">
        <v>53</v>
      </c>
      <c r="D19" s="5" t="s">
        <v>70</v>
      </c>
      <c r="E19" s="5" t="s">
        <v>39</v>
      </c>
      <c r="F19" s="6" t="s">
        <v>71</v>
      </c>
      <c r="G19" s="5">
        <v>125.41815498433201</v>
      </c>
      <c r="H19" s="5">
        <v>150.31365874872193</v>
      </c>
      <c r="I19" s="5">
        <v>32076.934776977261</v>
      </c>
    </row>
    <row r="20" spans="1:9" ht="24.75" x14ac:dyDescent="0.25">
      <c r="A20" s="5" t="s">
        <v>72</v>
      </c>
      <c r="B20" s="5" t="s">
        <v>73</v>
      </c>
      <c r="C20" s="5" t="s">
        <v>53</v>
      </c>
      <c r="D20" s="5" t="s">
        <v>74</v>
      </c>
      <c r="E20" s="5" t="s">
        <v>55</v>
      </c>
      <c r="F20" s="6" t="s">
        <v>75</v>
      </c>
      <c r="G20" s="5">
        <v>10863.586314259999</v>
      </c>
      <c r="H20" s="5">
        <v>13020.008197640611</v>
      </c>
      <c r="I20" s="5">
        <v>468720.29511506198</v>
      </c>
    </row>
    <row r="21" spans="1:9" x14ac:dyDescent="0.25">
      <c r="I21" s="23">
        <v>653203.21</v>
      </c>
    </row>
  </sheetData>
  <mergeCells count="1">
    <mergeCell ref="A1:I2"/>
  </mergeCells>
  <hyperlinks>
    <hyperlink ref="A5" location="'19'!A1" display="19" xr:uid="{00000000-0004-0000-0000-000000000000}"/>
    <hyperlink ref="A6" location="'19.1'!A1" display="19.1" xr:uid="{00000000-0004-0000-0000-000001000000}"/>
    <hyperlink ref="F6" location="'19.1E'!A1" display="11,59" xr:uid="{00000000-0004-0000-0000-000002000000}"/>
    <hyperlink ref="A7" location="'19.2'!A1" display="19.2" xr:uid="{00000000-0004-0000-0000-000003000000}"/>
    <hyperlink ref="F7" location="'19.2E'!A1" display="7,37" xr:uid="{00000000-0004-0000-0000-000004000000}"/>
    <hyperlink ref="A8" location="'19.3'!A1" display="19.3" xr:uid="{00000000-0004-0000-0000-000005000000}"/>
    <hyperlink ref="F8" location="'19.3E'!A1" display="1,00" xr:uid="{00000000-0004-0000-0000-000006000000}"/>
    <hyperlink ref="A9" location="'19.4'!A1" display="19.4" xr:uid="{00000000-0004-0000-0000-000007000000}"/>
    <hyperlink ref="F9" location="'19.4E'!A1" display="0,98" xr:uid="{00000000-0004-0000-0000-000008000000}"/>
    <hyperlink ref="A10" location="'19.5'!A1" display="19.5" xr:uid="{00000000-0004-0000-0000-000009000000}"/>
    <hyperlink ref="F10" location="'19.5E'!A1" display="3,24" xr:uid="{00000000-0004-0000-0000-00000A000000}"/>
    <hyperlink ref="A11" location="'19.6'!A1" display="19.6" xr:uid="{00000000-0004-0000-0000-00000B000000}"/>
    <hyperlink ref="F11" location="'19.6E'!A1" display="120,00" xr:uid="{00000000-0004-0000-0000-00000C000000}"/>
    <hyperlink ref="A12" location="'19.7'!A1" display="19.7" xr:uid="{00000000-0004-0000-0000-00000D000000}"/>
    <hyperlink ref="F12" location="'19.7E'!A1" display="120,00" xr:uid="{00000000-0004-0000-0000-00000E000000}"/>
    <hyperlink ref="A13" location="'19.8'!A1" display="19.8" xr:uid="{00000000-0004-0000-0000-00000F000000}"/>
    <hyperlink ref="F13" location="'19.8E'!A1" display="12,00" xr:uid="{00000000-0004-0000-0000-000010000000}"/>
    <hyperlink ref="A14" location="'19.9'!A1" display="19.9" xr:uid="{00000000-0004-0000-0000-000011000000}"/>
    <hyperlink ref="F14" location="'19.9E'!A1" display="12,00" xr:uid="{00000000-0004-0000-0000-000012000000}"/>
    <hyperlink ref="A15" location="'19.10'!A1" display="19.10" xr:uid="{00000000-0004-0000-0000-000013000000}"/>
    <hyperlink ref="F15" location="'19.10E'!A1" display="18,00" xr:uid="{00000000-0004-0000-0000-000014000000}"/>
    <hyperlink ref="A16" location="'19.11'!A1" display="19.11" xr:uid="{00000000-0004-0000-0000-000015000000}"/>
    <hyperlink ref="F16" location="'19.11E'!A1" display="18,00" xr:uid="{00000000-0004-0000-0000-000016000000}"/>
    <hyperlink ref="A17" location="'19.12'!A1" display="19.12" xr:uid="{00000000-0004-0000-0000-000017000000}"/>
    <hyperlink ref="F17" location="'19.12E'!A1" display="250,70" xr:uid="{00000000-0004-0000-0000-000018000000}"/>
    <hyperlink ref="A18" location="'19.13'!A1" display="19.13" xr:uid="{00000000-0004-0000-0000-000019000000}"/>
    <hyperlink ref="F18" location="'19.13E'!A1" display="279,60" xr:uid="{00000000-0004-0000-0000-00001A000000}"/>
    <hyperlink ref="A19" location="'19.14'!A1" display="19.14" xr:uid="{00000000-0004-0000-0000-00001B000000}"/>
    <hyperlink ref="F19" location="'19.14E'!A1" display="213,40" xr:uid="{00000000-0004-0000-0000-00001C000000}"/>
    <hyperlink ref="A20" location="'19.15'!A1" display="19.15" xr:uid="{00000000-0004-0000-0000-00001D000000}"/>
    <hyperlink ref="F20" location="'19.15E'!A1" display="36,00" xr:uid="{00000000-0004-0000-0000-00001E000000}"/>
  </hyperlink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DFF0D8"/>
  </sheetPr>
  <dimension ref="A1:I20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 x14ac:dyDescent="0.25">
      <c r="A2" s="5" t="s">
        <v>44</v>
      </c>
      <c r="B2" s="5" t="s">
        <v>45</v>
      </c>
      <c r="C2" s="5" t="s">
        <v>14</v>
      </c>
      <c r="D2" s="5" t="s">
        <v>46</v>
      </c>
      <c r="E2" s="5" t="s">
        <v>25</v>
      </c>
      <c r="F2" s="5" t="s">
        <v>122</v>
      </c>
      <c r="G2" s="5">
        <v>92.7</v>
      </c>
      <c r="H2" s="5">
        <v>111.10095000000001</v>
      </c>
      <c r="I2" s="5">
        <v>1333.2114000000001</v>
      </c>
    </row>
    <row r="5" spans="1:9" x14ac:dyDescent="0.25">
      <c r="A5" s="13" t="s">
        <v>76</v>
      </c>
      <c r="B5" s="13" t="s">
        <v>76</v>
      </c>
      <c r="C5" s="13" t="s">
        <v>76</v>
      </c>
      <c r="D5" s="13" t="s">
        <v>76</v>
      </c>
      <c r="E5" s="13" t="s">
        <v>76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77</v>
      </c>
      <c r="C7" s="7" t="s">
        <v>78</v>
      </c>
      <c r="D7" s="7" t="s">
        <v>79</v>
      </c>
      <c r="E7" s="7" t="s">
        <v>9</v>
      </c>
    </row>
    <row r="8" spans="1:9" x14ac:dyDescent="0.25">
      <c r="A8" s="8">
        <v>1</v>
      </c>
      <c r="B8" s="8" t="s">
        <v>80</v>
      </c>
      <c r="C8" s="8">
        <v>12</v>
      </c>
      <c r="D8" s="8" t="s">
        <v>123</v>
      </c>
      <c r="E8" s="8">
        <v>12</v>
      </c>
    </row>
    <row r="9" spans="1:9" x14ac:dyDescent="0.25">
      <c r="A9" s="8" t="s">
        <v>83</v>
      </c>
      <c r="B9" s="8" t="s">
        <v>83</v>
      </c>
      <c r="C9" s="8">
        <f>SUBTOTAL(109,Criteria_Summary19.8[Elementos])</f>
        <v>12</v>
      </c>
      <c r="D9" s="8" t="s">
        <v>83</v>
      </c>
      <c r="E9" s="8">
        <f>SUBTOTAL(109,Criteria_Summary19.8[Total])</f>
        <v>12</v>
      </c>
    </row>
    <row r="10" spans="1:9" x14ac:dyDescent="0.25">
      <c r="A10" s="9" t="s">
        <v>84</v>
      </c>
      <c r="B10" s="9">
        <v>0</v>
      </c>
      <c r="C10" s="10"/>
      <c r="D10" s="10"/>
      <c r="E10" s="9">
        <v>12</v>
      </c>
    </row>
    <row r="13" spans="1:9" x14ac:dyDescent="0.25">
      <c r="A13" s="15" t="s">
        <v>123</v>
      </c>
      <c r="B13" s="15" t="s">
        <v>123</v>
      </c>
      <c r="C13" s="15" t="s">
        <v>123</v>
      </c>
      <c r="D13" s="15" t="s">
        <v>123</v>
      </c>
      <c r="E13" s="15" t="s">
        <v>123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77</v>
      </c>
      <c r="B15" s="11" t="s">
        <v>78</v>
      </c>
      <c r="C15" s="17" t="s">
        <v>85</v>
      </c>
      <c r="D15" s="17" t="s">
        <v>85</v>
      </c>
      <c r="E15" s="11" t="s">
        <v>9</v>
      </c>
    </row>
    <row r="16" spans="1:9" x14ac:dyDescent="0.25">
      <c r="A16" s="8" t="s">
        <v>80</v>
      </c>
      <c r="B16" s="8">
        <v>12</v>
      </c>
      <c r="C16" s="18" t="s">
        <v>124</v>
      </c>
      <c r="D16" s="18" t="s">
        <v>124</v>
      </c>
      <c r="E16" s="8">
        <v>12</v>
      </c>
    </row>
    <row r="18" spans="1:5" x14ac:dyDescent="0.25">
      <c r="A18" s="19" t="s">
        <v>102</v>
      </c>
      <c r="B18" s="19" t="s">
        <v>102</v>
      </c>
      <c r="C18" s="19" t="s">
        <v>102</v>
      </c>
      <c r="D18" s="19" t="s">
        <v>102</v>
      </c>
      <c r="E18" s="19" t="s">
        <v>102</v>
      </c>
    </row>
    <row r="19" spans="1:5" x14ac:dyDescent="0.25">
      <c r="A19" s="11" t="s">
        <v>77</v>
      </c>
      <c r="B19" s="11" t="s">
        <v>103</v>
      </c>
      <c r="C19" s="11" t="s">
        <v>104</v>
      </c>
      <c r="D19" s="11" t="s">
        <v>105</v>
      </c>
      <c r="E19" s="11"/>
    </row>
    <row r="20" spans="1:5" x14ac:dyDescent="0.25">
      <c r="A20" s="8" t="s">
        <v>106</v>
      </c>
      <c r="B20" s="8" t="s">
        <v>107</v>
      </c>
      <c r="C20" s="8" t="s">
        <v>108</v>
      </c>
      <c r="D20" s="8" t="s">
        <v>109</v>
      </c>
      <c r="E20" s="8" t="s">
        <v>110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19'!A1" display="19.8" xr:uid="{00000000-0004-0000-0900-000000000000}"/>
    <hyperlink ref="F2" location="'19.8E'!A1" display="12" xr:uid="{00000000-0004-0000-0900-000001000000}"/>
    <hyperlink ref="E10" location="'19.8E'!A1" display="'19.8E'!A1" xr:uid="{00000000-0004-0000-09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DFF0D8"/>
  </sheetPr>
  <dimension ref="A1:I20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48</v>
      </c>
      <c r="B2" s="5" t="s">
        <v>49</v>
      </c>
      <c r="C2" s="5" t="s">
        <v>14</v>
      </c>
      <c r="D2" s="5" t="s">
        <v>50</v>
      </c>
      <c r="E2" s="5" t="s">
        <v>25</v>
      </c>
      <c r="F2" s="5" t="s">
        <v>122</v>
      </c>
      <c r="G2" s="5">
        <v>331.97752000000003</v>
      </c>
      <c r="H2" s="5">
        <v>397.87505772000009</v>
      </c>
      <c r="I2" s="5">
        <v>4774.500692640001</v>
      </c>
    </row>
    <row r="5" spans="1:9" x14ac:dyDescent="0.25">
      <c r="A5" s="13" t="s">
        <v>76</v>
      </c>
      <c r="B5" s="13" t="s">
        <v>76</v>
      </c>
      <c r="C5" s="13" t="s">
        <v>76</v>
      </c>
      <c r="D5" s="13" t="s">
        <v>76</v>
      </c>
      <c r="E5" s="13" t="s">
        <v>76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77</v>
      </c>
      <c r="C7" s="7" t="s">
        <v>78</v>
      </c>
      <c r="D7" s="7" t="s">
        <v>79</v>
      </c>
      <c r="E7" s="7" t="s">
        <v>9</v>
      </c>
    </row>
    <row r="8" spans="1:9" x14ac:dyDescent="0.25">
      <c r="A8" s="8">
        <v>1</v>
      </c>
      <c r="B8" s="8" t="s">
        <v>80</v>
      </c>
      <c r="C8" s="8">
        <v>12</v>
      </c>
      <c r="D8" s="8" t="s">
        <v>123</v>
      </c>
      <c r="E8" s="8">
        <v>12</v>
      </c>
    </row>
    <row r="9" spans="1:9" x14ac:dyDescent="0.25">
      <c r="A9" s="8" t="s">
        <v>83</v>
      </c>
      <c r="B9" s="8" t="s">
        <v>83</v>
      </c>
      <c r="C9" s="8">
        <f>SUBTOTAL(109,Criteria_Summary19.9[Elementos])</f>
        <v>12</v>
      </c>
      <c r="D9" s="8" t="s">
        <v>83</v>
      </c>
      <c r="E9" s="8">
        <f>SUBTOTAL(109,Criteria_Summary19.9[Total])</f>
        <v>12</v>
      </c>
    </row>
    <row r="10" spans="1:9" x14ac:dyDescent="0.25">
      <c r="A10" s="9" t="s">
        <v>84</v>
      </c>
      <c r="B10" s="9">
        <v>0</v>
      </c>
      <c r="C10" s="10"/>
      <c r="D10" s="10"/>
      <c r="E10" s="9">
        <v>12</v>
      </c>
    </row>
    <row r="13" spans="1:9" x14ac:dyDescent="0.25">
      <c r="A13" s="15" t="s">
        <v>123</v>
      </c>
      <c r="B13" s="15" t="s">
        <v>123</v>
      </c>
      <c r="C13" s="15" t="s">
        <v>123</v>
      </c>
      <c r="D13" s="15" t="s">
        <v>123</v>
      </c>
      <c r="E13" s="15" t="s">
        <v>123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77</v>
      </c>
      <c r="B15" s="11" t="s">
        <v>78</v>
      </c>
      <c r="C15" s="17" t="s">
        <v>85</v>
      </c>
      <c r="D15" s="17" t="s">
        <v>85</v>
      </c>
      <c r="E15" s="11" t="s">
        <v>9</v>
      </c>
    </row>
    <row r="16" spans="1:9" x14ac:dyDescent="0.25">
      <c r="A16" s="8" t="s">
        <v>80</v>
      </c>
      <c r="B16" s="8">
        <v>12</v>
      </c>
      <c r="C16" s="18" t="s">
        <v>124</v>
      </c>
      <c r="D16" s="18" t="s">
        <v>124</v>
      </c>
      <c r="E16" s="8">
        <v>12</v>
      </c>
    </row>
    <row r="18" spans="1:5" x14ac:dyDescent="0.25">
      <c r="A18" s="19" t="s">
        <v>102</v>
      </c>
      <c r="B18" s="19" t="s">
        <v>102</v>
      </c>
      <c r="C18" s="19" t="s">
        <v>102</v>
      </c>
      <c r="D18" s="19" t="s">
        <v>102</v>
      </c>
      <c r="E18" s="19" t="s">
        <v>102</v>
      </c>
    </row>
    <row r="19" spans="1:5" x14ac:dyDescent="0.25">
      <c r="A19" s="11" t="s">
        <v>77</v>
      </c>
      <c r="B19" s="11" t="s">
        <v>103</v>
      </c>
      <c r="C19" s="11" t="s">
        <v>104</v>
      </c>
      <c r="D19" s="11" t="s">
        <v>105</v>
      </c>
      <c r="E19" s="11"/>
    </row>
    <row r="20" spans="1:5" x14ac:dyDescent="0.25">
      <c r="A20" s="8" t="s">
        <v>106</v>
      </c>
      <c r="B20" s="8" t="s">
        <v>107</v>
      </c>
      <c r="C20" s="8" t="s">
        <v>108</v>
      </c>
      <c r="D20" s="8" t="s">
        <v>109</v>
      </c>
      <c r="E20" s="8" t="s">
        <v>110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19'!A1" display="19.9" xr:uid="{00000000-0004-0000-0A00-000000000000}"/>
    <hyperlink ref="F2" location="'19.9E'!A1" display="12" xr:uid="{00000000-0004-0000-0A00-000001000000}"/>
    <hyperlink ref="E10" location="'19.9E'!A1" display="'19.9E'!A1" xr:uid="{00000000-0004-0000-0A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DFF0D8"/>
  </sheetPr>
  <dimension ref="A1:I20"/>
  <sheetViews>
    <sheetView showGridLines="0" workbookViewId="0">
      <selection activeCell="H16" sqref="H16"/>
    </sheetView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 x14ac:dyDescent="0.25">
      <c r="A2" s="5" t="s">
        <v>51</v>
      </c>
      <c r="B2" s="5" t="s">
        <v>52</v>
      </c>
      <c r="C2" s="5" t="s">
        <v>53</v>
      </c>
      <c r="D2" s="5" t="s">
        <v>54</v>
      </c>
      <c r="E2" s="5" t="s">
        <v>55</v>
      </c>
      <c r="F2" s="5">
        <v>42</v>
      </c>
      <c r="G2" s="5">
        <v>501.35</v>
      </c>
      <c r="H2" s="5">
        <v>600.86797500000011</v>
      </c>
      <c r="I2" s="22">
        <v>25237.8</v>
      </c>
    </row>
    <row r="5" spans="1:9" x14ac:dyDescent="0.25">
      <c r="A5" s="13" t="s">
        <v>76</v>
      </c>
      <c r="B5" s="13" t="s">
        <v>76</v>
      </c>
      <c r="C5" s="13" t="s">
        <v>76</v>
      </c>
      <c r="D5" s="13" t="s">
        <v>76</v>
      </c>
      <c r="E5" s="13" t="s">
        <v>76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77</v>
      </c>
      <c r="C7" s="7" t="s">
        <v>78</v>
      </c>
      <c r="D7" s="7" t="s">
        <v>79</v>
      </c>
      <c r="E7" s="7" t="s">
        <v>9</v>
      </c>
    </row>
    <row r="8" spans="1:9" x14ac:dyDescent="0.25">
      <c r="A8" s="8">
        <v>1</v>
      </c>
      <c r="B8" s="8" t="s">
        <v>80</v>
      </c>
      <c r="C8" s="8">
        <v>1</v>
      </c>
      <c r="D8" s="8" t="s">
        <v>126</v>
      </c>
      <c r="E8" s="8">
        <v>43.327539183811368</v>
      </c>
    </row>
    <row r="9" spans="1:9" x14ac:dyDescent="0.25">
      <c r="A9" s="8" t="s">
        <v>83</v>
      </c>
      <c r="B9" s="8" t="s">
        <v>83</v>
      </c>
      <c r="C9" s="8">
        <f>SUBTOTAL(109,Criteria_Summary19.10[Elementos])</f>
        <v>1</v>
      </c>
      <c r="D9" s="8" t="s">
        <v>83</v>
      </c>
      <c r="E9" s="8">
        <f>SUBTOTAL(109,Criteria_Summary19.10[Total])</f>
        <v>43.327539183811368</v>
      </c>
    </row>
    <row r="10" spans="1:9" ht="30" x14ac:dyDescent="0.25">
      <c r="A10" s="9" t="s">
        <v>113</v>
      </c>
      <c r="B10" s="9">
        <v>1.33</v>
      </c>
      <c r="C10" s="10"/>
      <c r="D10" s="10"/>
      <c r="E10" s="9">
        <v>42</v>
      </c>
    </row>
    <row r="13" spans="1:9" x14ac:dyDescent="0.25">
      <c r="A13" s="15" t="s">
        <v>126</v>
      </c>
      <c r="B13" s="15" t="s">
        <v>126</v>
      </c>
      <c r="C13" s="15" t="s">
        <v>126</v>
      </c>
      <c r="D13" s="15" t="s">
        <v>126</v>
      </c>
      <c r="E13" s="15" t="s">
        <v>126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77</v>
      </c>
      <c r="B15" s="11" t="s">
        <v>78</v>
      </c>
      <c r="C15" s="17" t="s">
        <v>85</v>
      </c>
      <c r="D15" s="17" t="s">
        <v>85</v>
      </c>
      <c r="E15" s="11" t="s">
        <v>9</v>
      </c>
    </row>
    <row r="16" spans="1:9" x14ac:dyDescent="0.25">
      <c r="A16" s="8" t="s">
        <v>80</v>
      </c>
      <c r="B16" s="8">
        <v>1</v>
      </c>
      <c r="C16" s="18" t="s">
        <v>127</v>
      </c>
      <c r="D16" s="18" t="s">
        <v>127</v>
      </c>
      <c r="E16" s="8">
        <v>43.327539183811368</v>
      </c>
    </row>
    <row r="18" spans="1:5" x14ac:dyDescent="0.25">
      <c r="A18" s="19" t="s">
        <v>102</v>
      </c>
      <c r="B18" s="19" t="s">
        <v>102</v>
      </c>
      <c r="C18" s="19" t="s">
        <v>102</v>
      </c>
      <c r="D18" s="19" t="s">
        <v>102</v>
      </c>
      <c r="E18" s="19" t="s">
        <v>102</v>
      </c>
    </row>
    <row r="19" spans="1:5" x14ac:dyDescent="0.25">
      <c r="A19" s="11" t="s">
        <v>77</v>
      </c>
      <c r="B19" s="11" t="s">
        <v>103</v>
      </c>
      <c r="C19" s="11" t="s">
        <v>104</v>
      </c>
      <c r="D19" s="11" t="s">
        <v>105</v>
      </c>
      <c r="E19" s="11"/>
    </row>
    <row r="20" spans="1:5" x14ac:dyDescent="0.25">
      <c r="A20" s="8" t="s">
        <v>106</v>
      </c>
      <c r="B20" s="8" t="s">
        <v>107</v>
      </c>
      <c r="C20" s="8" t="s">
        <v>108</v>
      </c>
      <c r="D20" s="8" t="s">
        <v>109</v>
      </c>
      <c r="E20" s="8" t="s">
        <v>110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19'!A1" display="19.10" xr:uid="{00000000-0004-0000-0B00-000000000000}"/>
    <hyperlink ref="F2" location="'19.10E'!A1" display="18" xr:uid="{00000000-0004-0000-0B00-000001000000}"/>
    <hyperlink ref="E10" location="'19.10E'!A1" display="'19.10E'!A1" xr:uid="{00000000-0004-0000-0B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DFF0D8"/>
  </sheetPr>
  <dimension ref="A1:I20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 x14ac:dyDescent="0.25">
      <c r="A2" s="5" t="s">
        <v>57</v>
      </c>
      <c r="B2" s="5" t="s">
        <v>58</v>
      </c>
      <c r="C2" s="5" t="s">
        <v>53</v>
      </c>
      <c r="D2" s="5" t="s">
        <v>59</v>
      </c>
      <c r="E2" s="5" t="s">
        <v>55</v>
      </c>
      <c r="F2" s="5" t="s">
        <v>125</v>
      </c>
      <c r="G2" s="5">
        <v>376.97133853679998</v>
      </c>
      <c r="H2" s="5">
        <v>451.8001492363548</v>
      </c>
      <c r="I2" s="5">
        <v>8132.402686254386</v>
      </c>
    </row>
    <row r="5" spans="1:9" x14ac:dyDescent="0.25">
      <c r="A5" s="13" t="s">
        <v>76</v>
      </c>
      <c r="B5" s="13" t="s">
        <v>76</v>
      </c>
      <c r="C5" s="13" t="s">
        <v>76</v>
      </c>
      <c r="D5" s="13" t="s">
        <v>76</v>
      </c>
      <c r="E5" s="13" t="s">
        <v>76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77</v>
      </c>
      <c r="C7" s="7" t="s">
        <v>78</v>
      </c>
      <c r="D7" s="7" t="s">
        <v>79</v>
      </c>
      <c r="E7" s="7" t="s">
        <v>9</v>
      </c>
    </row>
    <row r="8" spans="1:9" x14ac:dyDescent="0.25">
      <c r="A8" s="8">
        <v>1</v>
      </c>
      <c r="B8" s="8" t="s">
        <v>80</v>
      </c>
      <c r="C8" s="8">
        <v>1</v>
      </c>
      <c r="D8" s="8" t="s">
        <v>126</v>
      </c>
      <c r="E8" s="8">
        <v>43.327539183811368</v>
      </c>
    </row>
    <row r="9" spans="1:9" x14ac:dyDescent="0.25">
      <c r="A9" s="8" t="s">
        <v>83</v>
      </c>
      <c r="B9" s="8" t="s">
        <v>83</v>
      </c>
      <c r="C9" s="8">
        <f>SUBTOTAL(109,Criteria_Summary19.11[Elementos])</f>
        <v>1</v>
      </c>
      <c r="D9" s="8" t="s">
        <v>83</v>
      </c>
      <c r="E9" s="8">
        <f>SUBTOTAL(109,Criteria_Summary19.11[Total])</f>
        <v>43.327539183811368</v>
      </c>
    </row>
    <row r="10" spans="1:9" ht="30" x14ac:dyDescent="0.25">
      <c r="A10" s="9" t="s">
        <v>113</v>
      </c>
      <c r="B10" s="9">
        <v>25.33</v>
      </c>
      <c r="C10" s="10"/>
      <c r="D10" s="10"/>
      <c r="E10" s="9">
        <v>18</v>
      </c>
    </row>
    <row r="13" spans="1:9" x14ac:dyDescent="0.25">
      <c r="A13" s="15" t="s">
        <v>126</v>
      </c>
      <c r="B13" s="15" t="s">
        <v>126</v>
      </c>
      <c r="C13" s="15" t="s">
        <v>126</v>
      </c>
      <c r="D13" s="15" t="s">
        <v>126</v>
      </c>
      <c r="E13" s="15" t="s">
        <v>126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77</v>
      </c>
      <c r="B15" s="11" t="s">
        <v>78</v>
      </c>
      <c r="C15" s="17" t="s">
        <v>85</v>
      </c>
      <c r="D15" s="17" t="s">
        <v>85</v>
      </c>
      <c r="E15" s="11" t="s">
        <v>9</v>
      </c>
    </row>
    <row r="16" spans="1:9" x14ac:dyDescent="0.25">
      <c r="A16" s="8" t="s">
        <v>80</v>
      </c>
      <c r="B16" s="8">
        <v>1</v>
      </c>
      <c r="C16" s="18" t="s">
        <v>127</v>
      </c>
      <c r="D16" s="18" t="s">
        <v>127</v>
      </c>
      <c r="E16" s="8">
        <v>43.327539183811368</v>
      </c>
    </row>
    <row r="18" spans="1:5" x14ac:dyDescent="0.25">
      <c r="A18" s="19" t="s">
        <v>102</v>
      </c>
      <c r="B18" s="19" t="s">
        <v>102</v>
      </c>
      <c r="C18" s="19" t="s">
        <v>102</v>
      </c>
      <c r="D18" s="19" t="s">
        <v>102</v>
      </c>
      <c r="E18" s="19" t="s">
        <v>102</v>
      </c>
    </row>
    <row r="19" spans="1:5" x14ac:dyDescent="0.25">
      <c r="A19" s="11" t="s">
        <v>77</v>
      </c>
      <c r="B19" s="11" t="s">
        <v>103</v>
      </c>
      <c r="C19" s="11" t="s">
        <v>104</v>
      </c>
      <c r="D19" s="11" t="s">
        <v>105</v>
      </c>
      <c r="E19" s="11"/>
    </row>
    <row r="20" spans="1:5" x14ac:dyDescent="0.25">
      <c r="A20" s="8" t="s">
        <v>106</v>
      </c>
      <c r="B20" s="8" t="s">
        <v>107</v>
      </c>
      <c r="C20" s="8" t="s">
        <v>108</v>
      </c>
      <c r="D20" s="8" t="s">
        <v>109</v>
      </c>
      <c r="E20" s="8" t="s">
        <v>110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19'!A1" display="19.11" xr:uid="{00000000-0004-0000-0C00-000000000000}"/>
    <hyperlink ref="F2" location="'19.11E'!A1" display="18" xr:uid="{00000000-0004-0000-0C00-000001000000}"/>
    <hyperlink ref="E10" location="'19.11E'!A1" display="'19.11E'!A1" xr:uid="{00000000-0004-0000-0C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DFF0D8"/>
  </sheetPr>
  <dimension ref="A1:I20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 x14ac:dyDescent="0.25">
      <c r="A2" s="5" t="s">
        <v>60</v>
      </c>
      <c r="B2" s="5" t="s">
        <v>61</v>
      </c>
      <c r="C2" s="5" t="s">
        <v>53</v>
      </c>
      <c r="D2" s="5" t="s">
        <v>62</v>
      </c>
      <c r="E2" s="5" t="s">
        <v>39</v>
      </c>
      <c r="F2" s="5" t="s">
        <v>128</v>
      </c>
      <c r="G2" s="5">
        <v>125.579090855346</v>
      </c>
      <c r="H2" s="5">
        <v>150.50654039013219</v>
      </c>
      <c r="I2" s="5">
        <v>37731.989675806137</v>
      </c>
    </row>
    <row r="5" spans="1:9" x14ac:dyDescent="0.25">
      <c r="A5" s="13" t="s">
        <v>76</v>
      </c>
      <c r="B5" s="13" t="s">
        <v>76</v>
      </c>
      <c r="C5" s="13" t="s">
        <v>76</v>
      </c>
      <c r="D5" s="13" t="s">
        <v>76</v>
      </c>
      <c r="E5" s="13" t="s">
        <v>76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77</v>
      </c>
      <c r="C7" s="7" t="s">
        <v>78</v>
      </c>
      <c r="D7" s="7" t="s">
        <v>79</v>
      </c>
      <c r="E7" s="7" t="s">
        <v>9</v>
      </c>
    </row>
    <row r="8" spans="1:9" x14ac:dyDescent="0.25">
      <c r="A8" s="8">
        <v>1</v>
      </c>
      <c r="B8" s="8" t="s">
        <v>80</v>
      </c>
      <c r="C8" s="8">
        <v>12</v>
      </c>
      <c r="D8" s="8" t="s">
        <v>129</v>
      </c>
      <c r="E8" s="8">
        <v>12.000000000000002</v>
      </c>
    </row>
    <row r="9" spans="1:9" x14ac:dyDescent="0.25">
      <c r="A9" s="8" t="s">
        <v>83</v>
      </c>
      <c r="B9" s="8" t="s">
        <v>83</v>
      </c>
      <c r="C9" s="8">
        <f>SUBTOTAL(109,Criteria_Summary19.12[Elementos])</f>
        <v>12</v>
      </c>
      <c r="D9" s="8" t="s">
        <v>83</v>
      </c>
      <c r="E9" s="8">
        <f>SUBTOTAL(109,Criteria_Summary19.12[Total])</f>
        <v>12.000000000000002</v>
      </c>
    </row>
    <row r="10" spans="1:9" ht="30" x14ac:dyDescent="0.25">
      <c r="A10" s="9" t="s">
        <v>130</v>
      </c>
      <c r="B10" s="9">
        <v>20.891999999999999</v>
      </c>
      <c r="C10" s="10"/>
      <c r="D10" s="10"/>
      <c r="E10" s="9">
        <v>250.7</v>
      </c>
    </row>
    <row r="13" spans="1:9" x14ac:dyDescent="0.25">
      <c r="A13" s="15" t="s">
        <v>129</v>
      </c>
      <c r="B13" s="15" t="s">
        <v>129</v>
      </c>
      <c r="C13" s="15" t="s">
        <v>129</v>
      </c>
      <c r="D13" s="15" t="s">
        <v>129</v>
      </c>
      <c r="E13" s="15" t="s">
        <v>129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77</v>
      </c>
      <c r="B15" s="11" t="s">
        <v>78</v>
      </c>
      <c r="C15" s="17" t="s">
        <v>85</v>
      </c>
      <c r="D15" s="17" t="s">
        <v>85</v>
      </c>
      <c r="E15" s="11" t="s">
        <v>9</v>
      </c>
    </row>
    <row r="16" spans="1:9" x14ac:dyDescent="0.25">
      <c r="A16" s="8" t="s">
        <v>80</v>
      </c>
      <c r="B16" s="8">
        <v>12</v>
      </c>
      <c r="C16" s="18" t="s">
        <v>131</v>
      </c>
      <c r="D16" s="18" t="s">
        <v>131</v>
      </c>
      <c r="E16" s="8">
        <v>12.000000000000002</v>
      </c>
    </row>
    <row r="18" spans="1:5" x14ac:dyDescent="0.25">
      <c r="A18" s="19" t="s">
        <v>102</v>
      </c>
      <c r="B18" s="19" t="s">
        <v>102</v>
      </c>
      <c r="C18" s="19" t="s">
        <v>102</v>
      </c>
      <c r="D18" s="19" t="s">
        <v>102</v>
      </c>
      <c r="E18" s="19" t="s">
        <v>102</v>
      </c>
    </row>
    <row r="19" spans="1:5" x14ac:dyDescent="0.25">
      <c r="A19" s="11" t="s">
        <v>77</v>
      </c>
      <c r="B19" s="11" t="s">
        <v>103</v>
      </c>
      <c r="C19" s="11" t="s">
        <v>104</v>
      </c>
      <c r="D19" s="11" t="s">
        <v>105</v>
      </c>
      <c r="E19" s="11"/>
    </row>
    <row r="20" spans="1:5" x14ac:dyDescent="0.25">
      <c r="A20" s="8" t="s">
        <v>106</v>
      </c>
      <c r="B20" s="8" t="s">
        <v>107</v>
      </c>
      <c r="C20" s="8" t="s">
        <v>108</v>
      </c>
      <c r="D20" s="8" t="s">
        <v>109</v>
      </c>
      <c r="E20" s="8" t="s">
        <v>110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19'!A1" display="19.12" xr:uid="{00000000-0004-0000-0D00-000000000000}"/>
    <hyperlink ref="F2" location="'19.12E'!A1" display="250,7" xr:uid="{00000000-0004-0000-0D00-000001000000}"/>
    <hyperlink ref="E10" location="'19.12E'!A1" display="'19.12E'!A1" xr:uid="{00000000-0004-0000-0D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DFF0D8"/>
  </sheetPr>
  <dimension ref="A1:I20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 x14ac:dyDescent="0.25">
      <c r="A2" s="5" t="s">
        <v>64</v>
      </c>
      <c r="B2" s="5" t="s">
        <v>65</v>
      </c>
      <c r="C2" s="5" t="s">
        <v>53</v>
      </c>
      <c r="D2" s="5" t="s">
        <v>66</v>
      </c>
      <c r="E2" s="5" t="s">
        <v>39</v>
      </c>
      <c r="F2" s="5" t="s">
        <v>132</v>
      </c>
      <c r="G2" s="5">
        <v>125.41815498433201</v>
      </c>
      <c r="H2" s="5">
        <v>150.31365874872193</v>
      </c>
      <c r="I2" s="5">
        <v>42027.698986142655</v>
      </c>
    </row>
    <row r="5" spans="1:9" x14ac:dyDescent="0.25">
      <c r="A5" s="13" t="s">
        <v>76</v>
      </c>
      <c r="B5" s="13" t="s">
        <v>76</v>
      </c>
      <c r="C5" s="13" t="s">
        <v>76</v>
      </c>
      <c r="D5" s="13" t="s">
        <v>76</v>
      </c>
      <c r="E5" s="13" t="s">
        <v>76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77</v>
      </c>
      <c r="C7" s="7" t="s">
        <v>78</v>
      </c>
      <c r="D7" s="7" t="s">
        <v>79</v>
      </c>
      <c r="E7" s="7" t="s">
        <v>9</v>
      </c>
    </row>
    <row r="8" spans="1:9" x14ac:dyDescent="0.25">
      <c r="A8" s="8">
        <v>1</v>
      </c>
      <c r="B8" s="8" t="s">
        <v>80</v>
      </c>
      <c r="C8" s="8">
        <v>12</v>
      </c>
      <c r="D8" s="8" t="s">
        <v>129</v>
      </c>
      <c r="E8" s="8">
        <v>12.000000000000002</v>
      </c>
    </row>
    <row r="9" spans="1:9" x14ac:dyDescent="0.25">
      <c r="A9" s="8" t="s">
        <v>83</v>
      </c>
      <c r="B9" s="8" t="s">
        <v>83</v>
      </c>
      <c r="C9" s="8">
        <f>SUBTOTAL(109,Criteria_Summary19.13[Elementos])</f>
        <v>12</v>
      </c>
      <c r="D9" s="8" t="s">
        <v>83</v>
      </c>
      <c r="E9" s="8">
        <f>SUBTOTAL(109,Criteria_Summary19.13[Total])</f>
        <v>12.000000000000002</v>
      </c>
    </row>
    <row r="10" spans="1:9" ht="30" x14ac:dyDescent="0.25">
      <c r="A10" s="9" t="s">
        <v>130</v>
      </c>
      <c r="B10" s="9">
        <v>23.3</v>
      </c>
      <c r="C10" s="10"/>
      <c r="D10" s="10"/>
      <c r="E10" s="9">
        <v>279.60000000000002</v>
      </c>
    </row>
    <row r="13" spans="1:9" x14ac:dyDescent="0.25">
      <c r="A13" s="15" t="s">
        <v>129</v>
      </c>
      <c r="B13" s="15" t="s">
        <v>129</v>
      </c>
      <c r="C13" s="15" t="s">
        <v>129</v>
      </c>
      <c r="D13" s="15" t="s">
        <v>129</v>
      </c>
      <c r="E13" s="15" t="s">
        <v>129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77</v>
      </c>
      <c r="B15" s="11" t="s">
        <v>78</v>
      </c>
      <c r="C15" s="17" t="s">
        <v>85</v>
      </c>
      <c r="D15" s="17" t="s">
        <v>85</v>
      </c>
      <c r="E15" s="11" t="s">
        <v>9</v>
      </c>
    </row>
    <row r="16" spans="1:9" x14ac:dyDescent="0.25">
      <c r="A16" s="8" t="s">
        <v>80</v>
      </c>
      <c r="B16" s="8">
        <v>12</v>
      </c>
      <c r="C16" s="18" t="s">
        <v>131</v>
      </c>
      <c r="D16" s="18" t="s">
        <v>131</v>
      </c>
      <c r="E16" s="8">
        <v>12.000000000000002</v>
      </c>
    </row>
    <row r="18" spans="1:5" x14ac:dyDescent="0.25">
      <c r="A18" s="19" t="s">
        <v>102</v>
      </c>
      <c r="B18" s="19" t="s">
        <v>102</v>
      </c>
      <c r="C18" s="19" t="s">
        <v>102</v>
      </c>
      <c r="D18" s="19" t="s">
        <v>102</v>
      </c>
      <c r="E18" s="19" t="s">
        <v>102</v>
      </c>
    </row>
    <row r="19" spans="1:5" x14ac:dyDescent="0.25">
      <c r="A19" s="11" t="s">
        <v>77</v>
      </c>
      <c r="B19" s="11" t="s">
        <v>103</v>
      </c>
      <c r="C19" s="11" t="s">
        <v>104</v>
      </c>
      <c r="D19" s="11" t="s">
        <v>105</v>
      </c>
      <c r="E19" s="11"/>
    </row>
    <row r="20" spans="1:5" x14ac:dyDescent="0.25">
      <c r="A20" s="8" t="s">
        <v>106</v>
      </c>
      <c r="B20" s="8" t="s">
        <v>107</v>
      </c>
      <c r="C20" s="8" t="s">
        <v>108</v>
      </c>
      <c r="D20" s="8" t="s">
        <v>109</v>
      </c>
      <c r="E20" s="8" t="s">
        <v>110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19'!A1" display="19.13" xr:uid="{00000000-0004-0000-0E00-000000000000}"/>
    <hyperlink ref="F2" location="'19.13E'!A1" display="279,6" xr:uid="{00000000-0004-0000-0E00-000001000000}"/>
    <hyperlink ref="E10" location="'19.13E'!A1" display="'19.13E'!A1" xr:uid="{00000000-0004-0000-0E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DFF0D8"/>
  </sheetPr>
  <dimension ref="A1:I20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 x14ac:dyDescent="0.25">
      <c r="A2" s="5" t="s">
        <v>68</v>
      </c>
      <c r="B2" s="5" t="s">
        <v>69</v>
      </c>
      <c r="C2" s="5" t="s">
        <v>53</v>
      </c>
      <c r="D2" s="5" t="s">
        <v>70</v>
      </c>
      <c r="E2" s="5" t="s">
        <v>39</v>
      </c>
      <c r="F2" s="5" t="s">
        <v>133</v>
      </c>
      <c r="G2" s="5">
        <v>125.41815498433201</v>
      </c>
      <c r="H2" s="5">
        <v>150.31365874872193</v>
      </c>
      <c r="I2" s="5">
        <v>32076.934776977261</v>
      </c>
    </row>
    <row r="5" spans="1:9" x14ac:dyDescent="0.25">
      <c r="A5" s="13" t="s">
        <v>76</v>
      </c>
      <c r="B5" s="13" t="s">
        <v>76</v>
      </c>
      <c r="C5" s="13" t="s">
        <v>76</v>
      </c>
      <c r="D5" s="13" t="s">
        <v>76</v>
      </c>
      <c r="E5" s="13" t="s">
        <v>76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77</v>
      </c>
      <c r="C7" s="7" t="s">
        <v>78</v>
      </c>
      <c r="D7" s="7" t="s">
        <v>79</v>
      </c>
      <c r="E7" s="7" t="s">
        <v>9</v>
      </c>
    </row>
    <row r="8" spans="1:9" x14ac:dyDescent="0.25">
      <c r="A8" s="8">
        <v>1</v>
      </c>
      <c r="B8" s="8" t="s">
        <v>80</v>
      </c>
      <c r="C8" s="8">
        <v>12</v>
      </c>
      <c r="D8" s="8" t="s">
        <v>129</v>
      </c>
      <c r="E8" s="8">
        <v>12.000000000000002</v>
      </c>
    </row>
    <row r="9" spans="1:9" x14ac:dyDescent="0.25">
      <c r="A9" s="8" t="s">
        <v>83</v>
      </c>
      <c r="B9" s="8" t="s">
        <v>83</v>
      </c>
      <c r="C9" s="8">
        <f>SUBTOTAL(109,Criteria_Summary19.14[Elementos])</f>
        <v>12</v>
      </c>
      <c r="D9" s="8" t="s">
        <v>83</v>
      </c>
      <c r="E9" s="8">
        <f>SUBTOTAL(109,Criteria_Summary19.14[Total])</f>
        <v>12.000000000000002</v>
      </c>
    </row>
    <row r="10" spans="1:9" ht="30" x14ac:dyDescent="0.25">
      <c r="A10" s="9" t="s">
        <v>130</v>
      </c>
      <c r="B10" s="9">
        <v>17.783000000000001</v>
      </c>
      <c r="C10" s="10"/>
      <c r="D10" s="10"/>
      <c r="E10" s="9">
        <v>213.4</v>
      </c>
    </row>
    <row r="13" spans="1:9" x14ac:dyDescent="0.25">
      <c r="A13" s="15" t="s">
        <v>129</v>
      </c>
      <c r="B13" s="15" t="s">
        <v>129</v>
      </c>
      <c r="C13" s="15" t="s">
        <v>129</v>
      </c>
      <c r="D13" s="15" t="s">
        <v>129</v>
      </c>
      <c r="E13" s="15" t="s">
        <v>129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77</v>
      </c>
      <c r="B15" s="11" t="s">
        <v>78</v>
      </c>
      <c r="C15" s="17" t="s">
        <v>85</v>
      </c>
      <c r="D15" s="17" t="s">
        <v>85</v>
      </c>
      <c r="E15" s="11" t="s">
        <v>9</v>
      </c>
    </row>
    <row r="16" spans="1:9" x14ac:dyDescent="0.25">
      <c r="A16" s="8" t="s">
        <v>80</v>
      </c>
      <c r="B16" s="8">
        <v>12</v>
      </c>
      <c r="C16" s="18" t="s">
        <v>131</v>
      </c>
      <c r="D16" s="18" t="s">
        <v>131</v>
      </c>
      <c r="E16" s="8">
        <v>12.000000000000002</v>
      </c>
    </row>
    <row r="18" spans="1:5" x14ac:dyDescent="0.25">
      <c r="A18" s="19" t="s">
        <v>102</v>
      </c>
      <c r="B18" s="19" t="s">
        <v>102</v>
      </c>
      <c r="C18" s="19" t="s">
        <v>102</v>
      </c>
      <c r="D18" s="19" t="s">
        <v>102</v>
      </c>
      <c r="E18" s="19" t="s">
        <v>102</v>
      </c>
    </row>
    <row r="19" spans="1:5" x14ac:dyDescent="0.25">
      <c r="A19" s="11" t="s">
        <v>77</v>
      </c>
      <c r="B19" s="11" t="s">
        <v>103</v>
      </c>
      <c r="C19" s="11" t="s">
        <v>104</v>
      </c>
      <c r="D19" s="11" t="s">
        <v>105</v>
      </c>
      <c r="E19" s="11"/>
    </row>
    <row r="20" spans="1:5" x14ac:dyDescent="0.25">
      <c r="A20" s="8" t="s">
        <v>106</v>
      </c>
      <c r="B20" s="8" t="s">
        <v>107</v>
      </c>
      <c r="C20" s="8" t="s">
        <v>108</v>
      </c>
      <c r="D20" s="8" t="s">
        <v>109</v>
      </c>
      <c r="E20" s="8" t="s">
        <v>110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19'!A1" display="19.14" xr:uid="{00000000-0004-0000-0F00-000000000000}"/>
    <hyperlink ref="F2" location="'19.14E'!A1" display="213,4" xr:uid="{00000000-0004-0000-0F00-000001000000}"/>
    <hyperlink ref="E10" location="'19.14E'!A1" display="'19.14E'!A1" xr:uid="{00000000-0004-0000-0F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DFF0D8"/>
  </sheetPr>
  <dimension ref="A1:I28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 x14ac:dyDescent="0.25">
      <c r="A2" s="5" t="s">
        <v>72</v>
      </c>
      <c r="B2" s="5" t="s">
        <v>73</v>
      </c>
      <c r="C2" s="5" t="s">
        <v>53</v>
      </c>
      <c r="D2" s="5" t="s">
        <v>74</v>
      </c>
      <c r="E2" s="5" t="s">
        <v>55</v>
      </c>
      <c r="F2" s="5" t="s">
        <v>134</v>
      </c>
      <c r="G2" s="5">
        <v>10863.586314259999</v>
      </c>
      <c r="H2" s="5">
        <v>13020.008197640611</v>
      </c>
      <c r="I2" s="5">
        <v>468720.29511506198</v>
      </c>
    </row>
    <row r="5" spans="1:9" x14ac:dyDescent="0.25">
      <c r="A5" s="13" t="s">
        <v>76</v>
      </c>
      <c r="B5" s="13" t="s">
        <v>76</v>
      </c>
      <c r="C5" s="13" t="s">
        <v>76</v>
      </c>
      <c r="D5" s="13" t="s">
        <v>76</v>
      </c>
      <c r="E5" s="13" t="s">
        <v>76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77</v>
      </c>
      <c r="C7" s="7" t="s">
        <v>78</v>
      </c>
      <c r="D7" s="7" t="s">
        <v>79</v>
      </c>
      <c r="E7" s="7" t="s">
        <v>9</v>
      </c>
    </row>
    <row r="8" spans="1:9" x14ac:dyDescent="0.25">
      <c r="A8" s="8">
        <v>1</v>
      </c>
      <c r="B8" s="8" t="s">
        <v>80</v>
      </c>
      <c r="C8" s="8">
        <v>1</v>
      </c>
      <c r="D8" s="8" t="s">
        <v>135</v>
      </c>
      <c r="E8" s="8">
        <v>39.206419262049387</v>
      </c>
    </row>
    <row r="9" spans="1:9" x14ac:dyDescent="0.25">
      <c r="A9" s="8" t="s">
        <v>83</v>
      </c>
      <c r="B9" s="8" t="s">
        <v>83</v>
      </c>
      <c r="C9" s="8">
        <f>SUBTOTAL(109,Criteria_Summary19.15[Elementos])</f>
        <v>1</v>
      </c>
      <c r="D9" s="8" t="s">
        <v>83</v>
      </c>
      <c r="E9" s="8">
        <f>SUBTOTAL(109,Criteria_Summary19.15[Total])</f>
        <v>39.206419262049387</v>
      </c>
    </row>
    <row r="10" spans="1:9" ht="30" x14ac:dyDescent="0.25">
      <c r="A10" s="9" t="s">
        <v>113</v>
      </c>
      <c r="B10" s="9">
        <v>3.21</v>
      </c>
      <c r="C10" s="10"/>
      <c r="D10" s="10"/>
      <c r="E10" s="9">
        <v>36</v>
      </c>
    </row>
    <row r="13" spans="1:9" x14ac:dyDescent="0.25">
      <c r="A13" s="15" t="s">
        <v>135</v>
      </c>
      <c r="B13" s="15" t="s">
        <v>135</v>
      </c>
      <c r="C13" s="15" t="s">
        <v>135</v>
      </c>
      <c r="D13" s="15" t="s">
        <v>135</v>
      </c>
      <c r="E13" s="15" t="s">
        <v>135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77</v>
      </c>
      <c r="B15" s="11" t="s">
        <v>78</v>
      </c>
      <c r="C15" s="17" t="s">
        <v>85</v>
      </c>
      <c r="D15" s="17" t="s">
        <v>85</v>
      </c>
      <c r="E15" s="11" t="s">
        <v>9</v>
      </c>
    </row>
    <row r="16" spans="1:9" x14ac:dyDescent="0.25">
      <c r="A16" s="8" t="s">
        <v>80</v>
      </c>
      <c r="B16" s="8">
        <v>1</v>
      </c>
      <c r="C16" s="18" t="s">
        <v>127</v>
      </c>
      <c r="D16" s="18" t="s">
        <v>127</v>
      </c>
      <c r="E16" s="8">
        <v>39.206419262049387</v>
      </c>
    </row>
    <row r="18" spans="1:5" x14ac:dyDescent="0.25">
      <c r="A18" s="19" t="s">
        <v>93</v>
      </c>
      <c r="B18" s="19" t="s">
        <v>93</v>
      </c>
      <c r="C18" s="19" t="s">
        <v>93</v>
      </c>
      <c r="D18" s="19" t="s">
        <v>93</v>
      </c>
      <c r="E18" s="19" t="s">
        <v>93</v>
      </c>
    </row>
    <row r="19" spans="1:5" x14ac:dyDescent="0.25">
      <c r="A19" s="17" t="s">
        <v>94</v>
      </c>
      <c r="B19" s="17" t="s">
        <v>94</v>
      </c>
      <c r="C19" s="17" t="s">
        <v>94</v>
      </c>
      <c r="D19" s="11" t="s">
        <v>95</v>
      </c>
      <c r="E19" s="11"/>
    </row>
    <row r="20" spans="1:5" x14ac:dyDescent="0.25">
      <c r="A20" s="8"/>
      <c r="B20" s="8"/>
      <c r="C20" s="8"/>
      <c r="D20" s="8" t="s">
        <v>96</v>
      </c>
      <c r="E20" s="8" t="s">
        <v>97</v>
      </c>
    </row>
    <row r="22" spans="1:5" x14ac:dyDescent="0.25">
      <c r="A22" s="19" t="s">
        <v>98</v>
      </c>
      <c r="B22" s="19" t="s">
        <v>98</v>
      </c>
      <c r="C22" s="19" t="s">
        <v>98</v>
      </c>
      <c r="D22" s="19" t="s">
        <v>98</v>
      </c>
      <c r="E22" s="19" t="s">
        <v>98</v>
      </c>
    </row>
    <row r="23" spans="1:5" x14ac:dyDescent="0.25">
      <c r="A23" s="17" t="s">
        <v>99</v>
      </c>
      <c r="B23" s="11"/>
      <c r="C23" s="11"/>
      <c r="D23" s="11" t="s">
        <v>77</v>
      </c>
      <c r="E23" s="11"/>
    </row>
    <row r="24" spans="1:5" x14ac:dyDescent="0.25">
      <c r="A24" s="18" t="s">
        <v>136</v>
      </c>
      <c r="B24" s="18" t="s">
        <v>136</v>
      </c>
      <c r="C24" s="18" t="s">
        <v>136</v>
      </c>
      <c r="D24" s="8" t="s">
        <v>137</v>
      </c>
      <c r="E24" s="8" t="s">
        <v>97</v>
      </c>
    </row>
    <row r="26" spans="1:5" x14ac:dyDescent="0.25">
      <c r="A26" s="19" t="s">
        <v>102</v>
      </c>
      <c r="B26" s="19" t="s">
        <v>102</v>
      </c>
      <c r="C26" s="19" t="s">
        <v>102</v>
      </c>
      <c r="D26" s="19" t="s">
        <v>102</v>
      </c>
      <c r="E26" s="19" t="s">
        <v>102</v>
      </c>
    </row>
    <row r="27" spans="1:5" x14ac:dyDescent="0.25">
      <c r="A27" s="11" t="s">
        <v>77</v>
      </c>
      <c r="B27" s="11" t="s">
        <v>103</v>
      </c>
      <c r="C27" s="11" t="s">
        <v>104</v>
      </c>
      <c r="D27" s="11" t="s">
        <v>105</v>
      </c>
      <c r="E27" s="11"/>
    </row>
    <row r="28" spans="1:5" x14ac:dyDescent="0.25">
      <c r="A28" s="8" t="s">
        <v>106</v>
      </c>
      <c r="B28" s="8" t="s">
        <v>107</v>
      </c>
      <c r="C28" s="8" t="s">
        <v>108</v>
      </c>
      <c r="D28" s="8" t="s">
        <v>109</v>
      </c>
      <c r="E28" s="8" t="s">
        <v>110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9'!A1" display="19.15" xr:uid="{00000000-0004-0000-1000-000000000000}"/>
    <hyperlink ref="F2" location="'19.15E'!A1" display="36" xr:uid="{00000000-0004-0000-1000-000001000000}"/>
    <hyperlink ref="E10" location="'19.15E'!A1" display="'19.15E'!A1" xr:uid="{00000000-0004-0000-10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E21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15</v>
      </c>
      <c r="B1" s="20" t="s">
        <v>15</v>
      </c>
      <c r="C1" s="20" t="s">
        <v>15</v>
      </c>
      <c r="D1" s="20" t="s">
        <v>15</v>
      </c>
      <c r="E1" s="20" t="s">
        <v>15</v>
      </c>
    </row>
    <row r="2" spans="1:5" x14ac:dyDescent="0.25">
      <c r="A2" s="20" t="s">
        <v>15</v>
      </c>
      <c r="B2" s="20" t="s">
        <v>15</v>
      </c>
      <c r="C2" s="20" t="s">
        <v>15</v>
      </c>
      <c r="D2" s="20" t="s">
        <v>15</v>
      </c>
      <c r="E2" s="20" t="s">
        <v>15</v>
      </c>
    </row>
    <row r="4" spans="1:5" x14ac:dyDescent="0.25">
      <c r="A4" s="15" t="s">
        <v>81</v>
      </c>
      <c r="B4" s="15" t="s">
        <v>81</v>
      </c>
      <c r="C4" s="15" t="s">
        <v>81</v>
      </c>
      <c r="D4" s="15" t="s">
        <v>81</v>
      </c>
      <c r="E4" s="15" t="s">
        <v>81</v>
      </c>
    </row>
    <row r="5" spans="1:5" x14ac:dyDescent="0.25">
      <c r="A5" s="21" t="s">
        <v>83</v>
      </c>
      <c r="B5" s="21" t="s">
        <v>83</v>
      </c>
      <c r="C5" s="21" t="s">
        <v>83</v>
      </c>
      <c r="D5" s="21" t="s">
        <v>83</v>
      </c>
      <c r="E5" s="21" t="s">
        <v>83</v>
      </c>
    </row>
    <row r="6" spans="1:5" x14ac:dyDescent="0.25">
      <c r="A6" s="7" t="s">
        <v>138</v>
      </c>
      <c r="B6" s="7" t="s">
        <v>139</v>
      </c>
      <c r="C6" s="7" t="s">
        <v>140</v>
      </c>
      <c r="D6" s="7" t="s">
        <v>141</v>
      </c>
      <c r="E6" s="7" t="s">
        <v>142</v>
      </c>
    </row>
    <row r="7" spans="1:5" ht="24.75" x14ac:dyDescent="0.25">
      <c r="A7" s="8" t="s">
        <v>143</v>
      </c>
      <c r="B7" s="8" t="s">
        <v>96</v>
      </c>
      <c r="C7" s="8" t="s">
        <v>144</v>
      </c>
      <c r="D7" s="8" t="s">
        <v>145</v>
      </c>
      <c r="E7" s="8">
        <v>1.434999969999484</v>
      </c>
    </row>
    <row r="8" spans="1:5" ht="24.75" x14ac:dyDescent="0.25">
      <c r="A8" s="8" t="s">
        <v>143</v>
      </c>
      <c r="B8" s="8" t="s">
        <v>96</v>
      </c>
      <c r="C8" s="8" t="s">
        <v>146</v>
      </c>
      <c r="D8" s="8" t="s">
        <v>147</v>
      </c>
      <c r="E8" s="8">
        <v>1.434999969999484</v>
      </c>
    </row>
    <row r="9" spans="1:5" ht="24.75" x14ac:dyDescent="0.25">
      <c r="A9" s="8" t="s">
        <v>143</v>
      </c>
      <c r="B9" s="8" t="s">
        <v>96</v>
      </c>
      <c r="C9" s="8" t="s">
        <v>148</v>
      </c>
      <c r="D9" s="8" t="s">
        <v>149</v>
      </c>
      <c r="E9" s="8">
        <v>1.434999969999484</v>
      </c>
    </row>
    <row r="10" spans="1:5" ht="24.75" x14ac:dyDescent="0.25">
      <c r="A10" s="8" t="s">
        <v>143</v>
      </c>
      <c r="B10" s="8" t="s">
        <v>96</v>
      </c>
      <c r="C10" s="8" t="s">
        <v>150</v>
      </c>
      <c r="D10" s="8" t="s">
        <v>151</v>
      </c>
      <c r="E10" s="8">
        <v>1.434999969999484</v>
      </c>
    </row>
    <row r="11" spans="1:5" x14ac:dyDescent="0.25">
      <c r="A11" s="1" t="s">
        <v>83</v>
      </c>
      <c r="B11" s="1" t="s">
        <v>83</v>
      </c>
      <c r="C11" s="1">
        <f>SUBTOTAL(103,Elements19_11[Elemento])</f>
        <v>4</v>
      </c>
      <c r="D11" s="1" t="s">
        <v>83</v>
      </c>
      <c r="E11" s="1">
        <f>SUBTOTAL(109,Elements19_11[Totais:])</f>
        <v>5.7399998799979359</v>
      </c>
    </row>
    <row r="14" spans="1:5" x14ac:dyDescent="0.25">
      <c r="A14" s="20" t="s">
        <v>15</v>
      </c>
      <c r="B14" s="20" t="s">
        <v>15</v>
      </c>
      <c r="C14" s="20" t="s">
        <v>15</v>
      </c>
      <c r="D14" s="20" t="s">
        <v>15</v>
      </c>
      <c r="E14" s="20" t="s">
        <v>15</v>
      </c>
    </row>
    <row r="15" spans="1:5" x14ac:dyDescent="0.25">
      <c r="A15" s="20" t="s">
        <v>15</v>
      </c>
      <c r="B15" s="20" t="s">
        <v>15</v>
      </c>
      <c r="C15" s="20" t="s">
        <v>15</v>
      </c>
      <c r="D15" s="20" t="s">
        <v>15</v>
      </c>
      <c r="E15" s="20" t="s">
        <v>15</v>
      </c>
    </row>
    <row r="17" spans="1:5" x14ac:dyDescent="0.25">
      <c r="A17" s="15" t="s">
        <v>82</v>
      </c>
      <c r="B17" s="15" t="s">
        <v>82</v>
      </c>
      <c r="C17" s="15" t="s">
        <v>82</v>
      </c>
      <c r="D17" s="15" t="s">
        <v>82</v>
      </c>
      <c r="E17" s="15" t="s">
        <v>82</v>
      </c>
    </row>
    <row r="18" spans="1:5" x14ac:dyDescent="0.25">
      <c r="A18" s="21" t="s">
        <v>83</v>
      </c>
      <c r="B18" s="21" t="s">
        <v>83</v>
      </c>
      <c r="C18" s="21" t="s">
        <v>83</v>
      </c>
      <c r="D18" s="21" t="s">
        <v>83</v>
      </c>
      <c r="E18" s="21" t="s">
        <v>83</v>
      </c>
    </row>
    <row r="19" spans="1:5" x14ac:dyDescent="0.25">
      <c r="A19" s="7" t="s">
        <v>138</v>
      </c>
      <c r="B19" s="7" t="s">
        <v>139</v>
      </c>
      <c r="C19" s="7" t="s">
        <v>140</v>
      </c>
      <c r="D19" s="7" t="s">
        <v>141</v>
      </c>
      <c r="E19" s="7" t="s">
        <v>142</v>
      </c>
    </row>
    <row r="20" spans="1:5" ht="24.75" x14ac:dyDescent="0.25">
      <c r="A20" s="8" t="s">
        <v>143</v>
      </c>
      <c r="B20" s="8" t="s">
        <v>96</v>
      </c>
      <c r="C20" s="8" t="s">
        <v>101</v>
      </c>
      <c r="D20" s="8" t="s">
        <v>152</v>
      </c>
      <c r="E20" s="8">
        <v>5.8499998776982451</v>
      </c>
    </row>
    <row r="21" spans="1:5" x14ac:dyDescent="0.25">
      <c r="A21" s="1" t="s">
        <v>83</v>
      </c>
      <c r="B21" s="1" t="s">
        <v>83</v>
      </c>
      <c r="C21" s="1">
        <f>SUBTOTAL(103,Elements19_12[Elemento])</f>
        <v>1</v>
      </c>
      <c r="D21" s="1" t="s">
        <v>83</v>
      </c>
      <c r="E21" s="1">
        <f>SUBTOTAL(109,Elements19_12[Totais:])</f>
        <v>5.8499998776982451</v>
      </c>
    </row>
  </sheetData>
  <mergeCells count="6">
    <mergeCell ref="A18:E18"/>
    <mergeCell ref="A1:E2"/>
    <mergeCell ref="A4:E4"/>
    <mergeCell ref="A5:E5"/>
    <mergeCell ref="A14:E15"/>
    <mergeCell ref="A17:E17"/>
  </mergeCells>
  <hyperlinks>
    <hyperlink ref="A1" location="'19.1'!A1" display="ESCAVACAO MANUAL DE VALA/CAVA EM MATERIAL DE 1ª CATEGORIA (A (AREIA,ARGILA OU PICARRA),ATE 1,50M DE PROFUNDIDADE,EXCLUSIV E ESCORAMENTO E ESGOTAMENTO 3% - DESGASTE DE FERRAMENTAS E EPI" xr:uid="{00000000-0004-0000-1100-000000000000}"/>
    <hyperlink ref="B1" location="'19.1'!A1" display="ESCAVACAO MANUAL DE VALA/CAVA EM MATERIAL DE 1ª CATEGORIA (A (AREIA,ARGILA OU PICARRA),ATE 1,50M DE PROFUNDIDADE,EXCLUSIV E ESCORAMENTO E ESGOTAMENTO 3% - DESGASTE DE FERRAMENTAS E EPI" xr:uid="{00000000-0004-0000-1100-000001000000}"/>
    <hyperlink ref="C1" location="'19.1'!A1" display="ESCAVACAO MANUAL DE VALA/CAVA EM MATERIAL DE 1ª CATEGORIA (A (AREIA,ARGILA OU PICARRA),ATE 1,50M DE PROFUNDIDADE,EXCLUSIV E ESCORAMENTO E ESGOTAMENTO 3% - DESGASTE DE FERRAMENTAS E EPI" xr:uid="{00000000-0004-0000-1100-000002000000}"/>
    <hyperlink ref="D1" location="'19.1'!A1" display="ESCAVACAO MANUAL DE VALA/CAVA EM MATERIAL DE 1ª CATEGORIA (A (AREIA,ARGILA OU PICARRA),ATE 1,50M DE PROFUNDIDADE,EXCLUSIV E ESCORAMENTO E ESGOTAMENTO 3% - DESGASTE DE FERRAMENTAS E EPI" xr:uid="{00000000-0004-0000-1100-000003000000}"/>
    <hyperlink ref="E1" location="'19.1'!A1" display="ESCAVACAO MANUAL DE VALA/CAVA EM MATERIAL DE 1ª CATEGORIA (A (AREIA,ARGILA OU PICARRA),ATE 1,50M DE PROFUNDIDADE,EXCLUSIV E ESCORAMENTO E ESGOTAMENTO 3% - DESGASTE DE FERRAMENTAS E EPI" xr:uid="{00000000-0004-0000-1100-000004000000}"/>
    <hyperlink ref="A2" location="'19.1'!A1" display="ESCAVACAO MANUAL DE VALA/CAVA EM MATERIAL DE 1ª CATEGORIA (A (AREIA,ARGILA OU PICARRA),ATE 1,50M DE PROFUNDIDADE,EXCLUSIV E ESCORAMENTO E ESGOTAMENTO 3% - DESGASTE DE FERRAMENTAS E EPI" xr:uid="{00000000-0004-0000-1100-000005000000}"/>
    <hyperlink ref="B2" location="'19.1'!A1" display="ESCAVACAO MANUAL DE VALA/CAVA EM MATERIAL DE 1ª CATEGORIA (A (AREIA,ARGILA OU PICARRA),ATE 1,50M DE PROFUNDIDADE,EXCLUSIV E ESCORAMENTO E ESGOTAMENTO 3% - DESGASTE DE FERRAMENTAS E EPI" xr:uid="{00000000-0004-0000-1100-000006000000}"/>
    <hyperlink ref="C2" location="'19.1'!A1" display="ESCAVACAO MANUAL DE VALA/CAVA EM MATERIAL DE 1ª CATEGORIA (A (AREIA,ARGILA OU PICARRA),ATE 1,50M DE PROFUNDIDADE,EXCLUSIV E ESCORAMENTO E ESGOTAMENTO 3% - DESGASTE DE FERRAMENTAS E EPI" xr:uid="{00000000-0004-0000-1100-000007000000}"/>
    <hyperlink ref="D2" location="'19.1'!A1" display="ESCAVACAO MANUAL DE VALA/CAVA EM MATERIAL DE 1ª CATEGORIA (A (AREIA,ARGILA OU PICARRA),ATE 1,50M DE PROFUNDIDADE,EXCLUSIV E ESCORAMENTO E ESGOTAMENTO 3% - DESGASTE DE FERRAMENTAS E EPI" xr:uid="{00000000-0004-0000-1100-000008000000}"/>
    <hyperlink ref="E2" location="'19.1'!A1" display="ESCAVACAO MANUAL DE VALA/CAVA EM MATERIAL DE 1ª CATEGORIA (A (AREIA,ARGILA OU PICARRA),ATE 1,50M DE PROFUNDIDADE,EXCLUSIV E ESCORAMENTO E ESGOTAMENTO 3% - DESGASTE DE FERRAMENTAS E EPI" xr:uid="{00000000-0004-0000-1100-000009000000}"/>
    <hyperlink ref="A4" location="'19.1'!A1" display="Conexões estruturais (Volume - Bloco)" xr:uid="{00000000-0004-0000-1100-00000A000000}"/>
    <hyperlink ref="B4" location="'19.1'!A1" display="Conexões estruturais (Volume - Bloco)" xr:uid="{00000000-0004-0000-1100-00000B000000}"/>
    <hyperlink ref="C4" location="'19.1'!A1" display="Conexões estruturais (Volume - Bloco)" xr:uid="{00000000-0004-0000-1100-00000C000000}"/>
    <hyperlink ref="D4" location="'19.1'!A1" display="Conexões estruturais (Volume - Bloco)" xr:uid="{00000000-0004-0000-1100-00000D000000}"/>
    <hyperlink ref="E4" location="'19.1'!A1" display="Conexões estruturais (Volume - Bloco)" xr:uid="{00000000-0004-0000-1100-00000E000000}"/>
    <hyperlink ref="A14" location="'19.1'!A1" display="ESCAVACAO MANUAL DE VALA/CAVA EM MATERIAL DE 1ª CATEGORIA (A (AREIA,ARGILA OU PICARRA),ATE 1,50M DE PROFUNDIDADE,EXCLUSIV E ESCORAMENTO E ESGOTAMENTO 3% - DESGASTE DE FERRAMENTAS E EPI" xr:uid="{00000000-0004-0000-1100-00000F000000}"/>
    <hyperlink ref="B14" location="'19.1'!A1" display="ESCAVACAO MANUAL DE VALA/CAVA EM MATERIAL DE 1ª CATEGORIA (A (AREIA,ARGILA OU PICARRA),ATE 1,50M DE PROFUNDIDADE,EXCLUSIV E ESCORAMENTO E ESGOTAMENTO 3% - DESGASTE DE FERRAMENTAS E EPI" xr:uid="{00000000-0004-0000-1100-000010000000}"/>
    <hyperlink ref="C14" location="'19.1'!A1" display="ESCAVACAO MANUAL DE VALA/CAVA EM MATERIAL DE 1ª CATEGORIA (A (AREIA,ARGILA OU PICARRA),ATE 1,50M DE PROFUNDIDADE,EXCLUSIV E ESCORAMENTO E ESGOTAMENTO 3% - DESGASTE DE FERRAMENTAS E EPI" xr:uid="{00000000-0004-0000-1100-000011000000}"/>
    <hyperlink ref="D14" location="'19.1'!A1" display="ESCAVACAO MANUAL DE VALA/CAVA EM MATERIAL DE 1ª CATEGORIA (A (AREIA,ARGILA OU PICARRA),ATE 1,50M DE PROFUNDIDADE,EXCLUSIV E ESCORAMENTO E ESGOTAMENTO 3% - DESGASTE DE FERRAMENTAS E EPI" xr:uid="{00000000-0004-0000-1100-000012000000}"/>
    <hyperlink ref="E14" location="'19.1'!A1" display="ESCAVACAO MANUAL DE VALA/CAVA EM MATERIAL DE 1ª CATEGORIA (A (AREIA,ARGILA OU PICARRA),ATE 1,50M DE PROFUNDIDADE,EXCLUSIV E ESCORAMENTO E ESGOTAMENTO 3% - DESGASTE DE FERRAMENTAS E EPI" xr:uid="{00000000-0004-0000-1100-000013000000}"/>
    <hyperlink ref="A15" location="'19.1'!A1" display="ESCAVACAO MANUAL DE VALA/CAVA EM MATERIAL DE 1ª CATEGORIA (A (AREIA,ARGILA OU PICARRA),ATE 1,50M DE PROFUNDIDADE,EXCLUSIV E ESCORAMENTO E ESGOTAMENTO 3% - DESGASTE DE FERRAMENTAS E EPI" xr:uid="{00000000-0004-0000-1100-000014000000}"/>
    <hyperlink ref="B15" location="'19.1'!A1" display="ESCAVACAO MANUAL DE VALA/CAVA EM MATERIAL DE 1ª CATEGORIA (A (AREIA,ARGILA OU PICARRA),ATE 1,50M DE PROFUNDIDADE,EXCLUSIV E ESCORAMENTO E ESGOTAMENTO 3% - DESGASTE DE FERRAMENTAS E EPI" xr:uid="{00000000-0004-0000-1100-000015000000}"/>
    <hyperlink ref="C15" location="'19.1'!A1" display="ESCAVACAO MANUAL DE VALA/CAVA EM MATERIAL DE 1ª CATEGORIA (A (AREIA,ARGILA OU PICARRA),ATE 1,50M DE PROFUNDIDADE,EXCLUSIV E ESCORAMENTO E ESGOTAMENTO 3% - DESGASTE DE FERRAMENTAS E EPI" xr:uid="{00000000-0004-0000-1100-000016000000}"/>
    <hyperlink ref="D15" location="'19.1'!A1" display="ESCAVACAO MANUAL DE VALA/CAVA EM MATERIAL DE 1ª CATEGORIA (A (AREIA,ARGILA OU PICARRA),ATE 1,50M DE PROFUNDIDADE,EXCLUSIV E ESCORAMENTO E ESGOTAMENTO 3% - DESGASTE DE FERRAMENTAS E EPI" xr:uid="{00000000-0004-0000-1100-000017000000}"/>
    <hyperlink ref="E15" location="'19.1'!A1" display="ESCAVACAO MANUAL DE VALA/CAVA EM MATERIAL DE 1ª CATEGORIA (A (AREIA,ARGILA OU PICARRA),ATE 1,50M DE PROFUNDIDADE,EXCLUSIV E ESCORAMENTO E ESGOTAMENTO 3% - DESGASTE DE FERRAMENTAS E EPI" xr:uid="{00000000-0004-0000-1100-000018000000}"/>
    <hyperlink ref="A17" location="'19.1'!A1" display="Quadro estrutural (Volume - Bloco)" xr:uid="{00000000-0004-0000-1100-000019000000}"/>
    <hyperlink ref="B17" location="'19.1'!A1" display="Quadro estrutural (Volume - Bloco)" xr:uid="{00000000-0004-0000-1100-00001A000000}"/>
    <hyperlink ref="C17" location="'19.1'!A1" display="Quadro estrutural (Volume - Bloco)" xr:uid="{00000000-0004-0000-1100-00001B000000}"/>
    <hyperlink ref="D17" location="'19.1'!A1" display="Quadro estrutural (Volume - Bloco)" xr:uid="{00000000-0004-0000-1100-00001C000000}"/>
    <hyperlink ref="E17" location="'19.1'!A1" display="Quadro estrutural (Volume - Bloco)" xr:uid="{00000000-0004-0000-1100-00001D000000}"/>
  </hyperlinks>
  <pageMargins left="0.511811024" right="0.511811024" top="0.78740157499999996" bottom="0.78740157499999996" header="0.31496062000000002" footer="0.31496062000000002"/>
  <tableParts count="2">
    <tablePart r:id="rId1"/>
    <tablePart r:id="rId2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E21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20</v>
      </c>
      <c r="B1" s="20" t="s">
        <v>20</v>
      </c>
      <c r="C1" s="20" t="s">
        <v>20</v>
      </c>
      <c r="D1" s="20" t="s">
        <v>20</v>
      </c>
      <c r="E1" s="20" t="s">
        <v>20</v>
      </c>
    </row>
    <row r="2" spans="1:5" x14ac:dyDescent="0.25">
      <c r="A2" s="20" t="s">
        <v>20</v>
      </c>
      <c r="B2" s="20" t="s">
        <v>20</v>
      </c>
      <c r="C2" s="20" t="s">
        <v>20</v>
      </c>
      <c r="D2" s="20" t="s">
        <v>20</v>
      </c>
      <c r="E2" s="20" t="s">
        <v>20</v>
      </c>
    </row>
    <row r="4" spans="1:5" x14ac:dyDescent="0.25">
      <c r="A4" s="15" t="s">
        <v>87</v>
      </c>
      <c r="B4" s="15" t="s">
        <v>87</v>
      </c>
      <c r="C4" s="15" t="s">
        <v>87</v>
      </c>
      <c r="D4" s="15" t="s">
        <v>87</v>
      </c>
      <c r="E4" s="15" t="s">
        <v>87</v>
      </c>
    </row>
    <row r="5" spans="1:5" x14ac:dyDescent="0.25">
      <c r="A5" s="21" t="s">
        <v>83</v>
      </c>
      <c r="B5" s="21" t="s">
        <v>83</v>
      </c>
      <c r="C5" s="21" t="s">
        <v>83</v>
      </c>
      <c r="D5" s="21" t="s">
        <v>83</v>
      </c>
      <c r="E5" s="21" t="s">
        <v>83</v>
      </c>
    </row>
    <row r="6" spans="1:5" x14ac:dyDescent="0.25">
      <c r="A6" s="7" t="s">
        <v>138</v>
      </c>
      <c r="B6" s="7" t="s">
        <v>139</v>
      </c>
      <c r="C6" s="7" t="s">
        <v>140</v>
      </c>
      <c r="D6" s="7" t="s">
        <v>141</v>
      </c>
      <c r="E6" s="7" t="s">
        <v>142</v>
      </c>
    </row>
    <row r="7" spans="1:5" ht="24.75" x14ac:dyDescent="0.25">
      <c r="A7" s="8" t="s">
        <v>143</v>
      </c>
      <c r="B7" s="8" t="s">
        <v>96</v>
      </c>
      <c r="C7" s="8" t="s">
        <v>144</v>
      </c>
      <c r="D7" s="8" t="s">
        <v>145</v>
      </c>
      <c r="E7" s="8">
        <v>0.84249998238645674</v>
      </c>
    </row>
    <row r="8" spans="1:5" ht="24.75" x14ac:dyDescent="0.25">
      <c r="A8" s="8" t="s">
        <v>143</v>
      </c>
      <c r="B8" s="8" t="s">
        <v>96</v>
      </c>
      <c r="C8" s="8" t="s">
        <v>146</v>
      </c>
      <c r="D8" s="8" t="s">
        <v>147</v>
      </c>
      <c r="E8" s="8">
        <v>0.84249998238645674</v>
      </c>
    </row>
    <row r="9" spans="1:5" ht="24.75" x14ac:dyDescent="0.25">
      <c r="A9" s="8" t="s">
        <v>143</v>
      </c>
      <c r="B9" s="8" t="s">
        <v>96</v>
      </c>
      <c r="C9" s="8" t="s">
        <v>148</v>
      </c>
      <c r="D9" s="8" t="s">
        <v>149</v>
      </c>
      <c r="E9" s="8">
        <v>0.84249998238645674</v>
      </c>
    </row>
    <row r="10" spans="1:5" ht="24.75" x14ac:dyDescent="0.25">
      <c r="A10" s="8" t="s">
        <v>143</v>
      </c>
      <c r="B10" s="8" t="s">
        <v>96</v>
      </c>
      <c r="C10" s="8" t="s">
        <v>150</v>
      </c>
      <c r="D10" s="8" t="s">
        <v>151</v>
      </c>
      <c r="E10" s="8">
        <v>0.84249998238645674</v>
      </c>
    </row>
    <row r="11" spans="1:5" x14ac:dyDescent="0.25">
      <c r="A11" s="1" t="s">
        <v>83</v>
      </c>
      <c r="B11" s="1" t="s">
        <v>83</v>
      </c>
      <c r="C11" s="1">
        <f>SUBTOTAL(103,Elements19_21[Elemento])</f>
        <v>4</v>
      </c>
      <c r="D11" s="1" t="s">
        <v>83</v>
      </c>
      <c r="E11" s="1">
        <f>SUBTOTAL(109,Elements19_21[Totais:])</f>
        <v>3.3699999295458269</v>
      </c>
    </row>
    <row r="14" spans="1:5" x14ac:dyDescent="0.25">
      <c r="A14" s="20" t="s">
        <v>20</v>
      </c>
      <c r="B14" s="20" t="s">
        <v>20</v>
      </c>
      <c r="C14" s="20" t="s">
        <v>20</v>
      </c>
      <c r="D14" s="20" t="s">
        <v>20</v>
      </c>
      <c r="E14" s="20" t="s">
        <v>20</v>
      </c>
    </row>
    <row r="15" spans="1:5" x14ac:dyDescent="0.25">
      <c r="A15" s="20" t="s">
        <v>20</v>
      </c>
      <c r="B15" s="20" t="s">
        <v>20</v>
      </c>
      <c r="C15" s="20" t="s">
        <v>20</v>
      </c>
      <c r="D15" s="20" t="s">
        <v>20</v>
      </c>
      <c r="E15" s="20" t="s">
        <v>20</v>
      </c>
    </row>
    <row r="17" spans="1:5" x14ac:dyDescent="0.25">
      <c r="A17" s="15" t="s">
        <v>88</v>
      </c>
      <c r="B17" s="15" t="s">
        <v>88</v>
      </c>
      <c r="C17" s="15" t="s">
        <v>88</v>
      </c>
      <c r="D17" s="15" t="s">
        <v>88</v>
      </c>
      <c r="E17" s="15" t="s">
        <v>88</v>
      </c>
    </row>
    <row r="18" spans="1:5" x14ac:dyDescent="0.25">
      <c r="A18" s="21" t="s">
        <v>83</v>
      </c>
      <c r="B18" s="21" t="s">
        <v>83</v>
      </c>
      <c r="C18" s="21" t="s">
        <v>83</v>
      </c>
      <c r="D18" s="21" t="s">
        <v>83</v>
      </c>
      <c r="E18" s="21" t="s">
        <v>83</v>
      </c>
    </row>
    <row r="19" spans="1:5" x14ac:dyDescent="0.25">
      <c r="A19" s="7" t="s">
        <v>138</v>
      </c>
      <c r="B19" s="7" t="s">
        <v>139</v>
      </c>
      <c r="C19" s="7" t="s">
        <v>140</v>
      </c>
      <c r="D19" s="7" t="s">
        <v>141</v>
      </c>
      <c r="E19" s="7" t="s">
        <v>142</v>
      </c>
    </row>
    <row r="20" spans="1:5" ht="24.75" x14ac:dyDescent="0.25">
      <c r="A20" s="8" t="s">
        <v>143</v>
      </c>
      <c r="B20" s="8" t="s">
        <v>96</v>
      </c>
      <c r="C20" s="8" t="s">
        <v>101</v>
      </c>
      <c r="D20" s="8" t="s">
        <v>152</v>
      </c>
      <c r="E20" s="8">
        <v>3.9999999163748687</v>
      </c>
    </row>
    <row r="21" spans="1:5" x14ac:dyDescent="0.25">
      <c r="A21" s="1" t="s">
        <v>83</v>
      </c>
      <c r="B21" s="1" t="s">
        <v>83</v>
      </c>
      <c r="C21" s="1">
        <f>SUBTOTAL(103,Elements19_22[Elemento])</f>
        <v>1</v>
      </c>
      <c r="D21" s="1" t="s">
        <v>83</v>
      </c>
      <c r="E21" s="1">
        <f>SUBTOTAL(109,Elements19_22[Totais:])</f>
        <v>3.9999999163748687</v>
      </c>
    </row>
  </sheetData>
  <mergeCells count="6">
    <mergeCell ref="A18:E18"/>
    <mergeCell ref="A1:E2"/>
    <mergeCell ref="A4:E4"/>
    <mergeCell ref="A5:E5"/>
    <mergeCell ref="A14:E15"/>
    <mergeCell ref="A17:E17"/>
  </mergeCells>
  <hyperlinks>
    <hyperlink ref="A1" location="'19.2'!A1" display="REATERRO DE VALA/CAVA COMPACTADA A MACO,EM CAMADAS DE 30CM D E ESPESSURA MAXIMA,COM MATERIAL DE BOA QUALIDADE,EXCLUSIVE ESTE 3%- DESGASTE DE FERRAMENTAS E EPI" xr:uid="{00000000-0004-0000-1200-000000000000}"/>
    <hyperlink ref="B1" location="'19.2'!A1" display="REATERRO DE VALA/CAVA COMPACTADA A MACO,EM CAMADAS DE 30CM D E ESPESSURA MAXIMA,COM MATERIAL DE BOA QUALIDADE,EXCLUSIVE ESTE 3%- DESGASTE DE FERRAMENTAS E EPI" xr:uid="{00000000-0004-0000-1200-000001000000}"/>
    <hyperlink ref="C1" location="'19.2'!A1" display="REATERRO DE VALA/CAVA COMPACTADA A MACO,EM CAMADAS DE 30CM D E ESPESSURA MAXIMA,COM MATERIAL DE BOA QUALIDADE,EXCLUSIVE ESTE 3%- DESGASTE DE FERRAMENTAS E EPI" xr:uid="{00000000-0004-0000-1200-000002000000}"/>
    <hyperlink ref="D1" location="'19.2'!A1" display="REATERRO DE VALA/CAVA COMPACTADA A MACO,EM CAMADAS DE 30CM D E ESPESSURA MAXIMA,COM MATERIAL DE BOA QUALIDADE,EXCLUSIVE ESTE 3%- DESGASTE DE FERRAMENTAS E EPI" xr:uid="{00000000-0004-0000-1200-000003000000}"/>
    <hyperlink ref="E1" location="'19.2'!A1" display="REATERRO DE VALA/CAVA COMPACTADA A MACO,EM CAMADAS DE 30CM D E ESPESSURA MAXIMA,COM MATERIAL DE BOA QUALIDADE,EXCLUSIVE ESTE 3%- DESGASTE DE FERRAMENTAS E EPI" xr:uid="{00000000-0004-0000-1200-000004000000}"/>
    <hyperlink ref="A2" location="'19.2'!A1" display="REATERRO DE VALA/CAVA COMPACTADA A MACO,EM CAMADAS DE 30CM D E ESPESSURA MAXIMA,COM MATERIAL DE BOA QUALIDADE,EXCLUSIVE ESTE 3%- DESGASTE DE FERRAMENTAS E EPI" xr:uid="{00000000-0004-0000-1200-000005000000}"/>
    <hyperlink ref="B2" location="'19.2'!A1" display="REATERRO DE VALA/CAVA COMPACTADA A MACO,EM CAMADAS DE 30CM D E ESPESSURA MAXIMA,COM MATERIAL DE BOA QUALIDADE,EXCLUSIVE ESTE 3%- DESGASTE DE FERRAMENTAS E EPI" xr:uid="{00000000-0004-0000-1200-000006000000}"/>
    <hyperlink ref="C2" location="'19.2'!A1" display="REATERRO DE VALA/CAVA COMPACTADA A MACO,EM CAMADAS DE 30CM D E ESPESSURA MAXIMA,COM MATERIAL DE BOA QUALIDADE,EXCLUSIVE ESTE 3%- DESGASTE DE FERRAMENTAS E EPI" xr:uid="{00000000-0004-0000-1200-000007000000}"/>
    <hyperlink ref="D2" location="'19.2'!A1" display="REATERRO DE VALA/CAVA COMPACTADA A MACO,EM CAMADAS DE 30CM D E ESPESSURA MAXIMA,COM MATERIAL DE BOA QUALIDADE,EXCLUSIVE ESTE 3%- DESGASTE DE FERRAMENTAS E EPI" xr:uid="{00000000-0004-0000-1200-000008000000}"/>
    <hyperlink ref="E2" location="'19.2'!A1" display="REATERRO DE VALA/CAVA COMPACTADA A MACO,EM CAMADAS DE 30CM D E ESPESSURA MAXIMA,COM MATERIAL DE BOA QUALIDADE,EXCLUSIVE ESTE 3%- DESGASTE DE FERRAMENTAS E EPI" xr:uid="{00000000-0004-0000-1200-000009000000}"/>
    <hyperlink ref="A4" location="'19.2'!A1" display="Conexões estruturais (Volume - Reaterro)" xr:uid="{00000000-0004-0000-1200-00000A000000}"/>
    <hyperlink ref="B4" location="'19.2'!A1" display="Conexões estruturais (Volume - Reaterro)" xr:uid="{00000000-0004-0000-1200-00000B000000}"/>
    <hyperlink ref="C4" location="'19.2'!A1" display="Conexões estruturais (Volume - Reaterro)" xr:uid="{00000000-0004-0000-1200-00000C000000}"/>
    <hyperlink ref="D4" location="'19.2'!A1" display="Conexões estruturais (Volume - Reaterro)" xr:uid="{00000000-0004-0000-1200-00000D000000}"/>
    <hyperlink ref="E4" location="'19.2'!A1" display="Conexões estruturais (Volume - Reaterro)" xr:uid="{00000000-0004-0000-1200-00000E000000}"/>
    <hyperlink ref="A14" location="'19.2'!A1" display="REATERRO DE VALA/CAVA COMPACTADA A MACO,EM CAMADAS DE 30CM D E ESPESSURA MAXIMA,COM MATERIAL DE BOA QUALIDADE,EXCLUSIVE ESTE 3%- DESGASTE DE FERRAMENTAS E EPI" xr:uid="{00000000-0004-0000-1200-00000F000000}"/>
    <hyperlink ref="B14" location="'19.2'!A1" display="REATERRO DE VALA/CAVA COMPACTADA A MACO,EM CAMADAS DE 30CM D E ESPESSURA MAXIMA,COM MATERIAL DE BOA QUALIDADE,EXCLUSIVE ESTE 3%- DESGASTE DE FERRAMENTAS E EPI" xr:uid="{00000000-0004-0000-1200-000010000000}"/>
    <hyperlink ref="C14" location="'19.2'!A1" display="REATERRO DE VALA/CAVA COMPACTADA A MACO,EM CAMADAS DE 30CM D E ESPESSURA MAXIMA,COM MATERIAL DE BOA QUALIDADE,EXCLUSIVE ESTE 3%- DESGASTE DE FERRAMENTAS E EPI" xr:uid="{00000000-0004-0000-1200-000011000000}"/>
    <hyperlink ref="D14" location="'19.2'!A1" display="REATERRO DE VALA/CAVA COMPACTADA A MACO,EM CAMADAS DE 30CM D E ESPESSURA MAXIMA,COM MATERIAL DE BOA QUALIDADE,EXCLUSIVE ESTE 3%- DESGASTE DE FERRAMENTAS E EPI" xr:uid="{00000000-0004-0000-1200-000012000000}"/>
    <hyperlink ref="E14" location="'19.2'!A1" display="REATERRO DE VALA/CAVA COMPACTADA A MACO,EM CAMADAS DE 30CM D E ESPESSURA MAXIMA,COM MATERIAL DE BOA QUALIDADE,EXCLUSIVE ESTE 3%- DESGASTE DE FERRAMENTAS E EPI" xr:uid="{00000000-0004-0000-1200-000013000000}"/>
    <hyperlink ref="A15" location="'19.2'!A1" display="REATERRO DE VALA/CAVA COMPACTADA A MACO,EM CAMADAS DE 30CM D E ESPESSURA MAXIMA,COM MATERIAL DE BOA QUALIDADE,EXCLUSIVE ESTE 3%- DESGASTE DE FERRAMENTAS E EPI" xr:uid="{00000000-0004-0000-1200-000014000000}"/>
    <hyperlink ref="B15" location="'19.2'!A1" display="REATERRO DE VALA/CAVA COMPACTADA A MACO,EM CAMADAS DE 30CM D E ESPESSURA MAXIMA,COM MATERIAL DE BOA QUALIDADE,EXCLUSIVE ESTE 3%- DESGASTE DE FERRAMENTAS E EPI" xr:uid="{00000000-0004-0000-1200-000015000000}"/>
    <hyperlink ref="C15" location="'19.2'!A1" display="REATERRO DE VALA/CAVA COMPACTADA A MACO,EM CAMADAS DE 30CM D E ESPESSURA MAXIMA,COM MATERIAL DE BOA QUALIDADE,EXCLUSIVE ESTE 3%- DESGASTE DE FERRAMENTAS E EPI" xr:uid="{00000000-0004-0000-1200-000016000000}"/>
    <hyperlink ref="D15" location="'19.2'!A1" display="REATERRO DE VALA/CAVA COMPACTADA A MACO,EM CAMADAS DE 30CM D E ESPESSURA MAXIMA,COM MATERIAL DE BOA QUALIDADE,EXCLUSIVE ESTE 3%- DESGASTE DE FERRAMENTAS E EPI" xr:uid="{00000000-0004-0000-1200-000017000000}"/>
    <hyperlink ref="E15" location="'19.2'!A1" display="REATERRO DE VALA/CAVA COMPACTADA A MACO,EM CAMADAS DE 30CM D E ESPESSURA MAXIMA,COM MATERIAL DE BOA QUALIDADE,EXCLUSIVE ESTE 3%- DESGASTE DE FERRAMENTAS E EPI" xr:uid="{00000000-0004-0000-1200-000018000000}"/>
    <hyperlink ref="A17" location="'19.2'!A1" display="Quadro estrutural (Volume - Reaterro)" xr:uid="{00000000-0004-0000-1200-000019000000}"/>
    <hyperlink ref="B17" location="'19.2'!A1" display="Quadro estrutural (Volume - Reaterro)" xr:uid="{00000000-0004-0000-1200-00001A000000}"/>
    <hyperlink ref="C17" location="'19.2'!A1" display="Quadro estrutural (Volume - Reaterro)" xr:uid="{00000000-0004-0000-1200-00001B000000}"/>
    <hyperlink ref="D17" location="'19.2'!A1" display="Quadro estrutural (Volume - Reaterro)" xr:uid="{00000000-0004-0000-1200-00001C000000}"/>
    <hyperlink ref="E17" location="'19.2'!A1" display="Quadro estrutural (Volume - Reaterro)" xr:uid="{00000000-0004-0000-1200-00001D000000}"/>
  </hyperlinks>
  <pageMargins left="0.511811024" right="0.511811024" top="0.78740157499999996" bottom="0.78740157499999996" header="0.31496062000000002" footer="0.31496062000000002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D8ECF6"/>
  </sheetPr>
  <dimension ref="A1:I2"/>
  <sheetViews>
    <sheetView showGridLines="0" workbookViewId="0">
      <selection activeCell="I2" sqref="I2"/>
    </sheetView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3" t="s">
        <v>10</v>
      </c>
      <c r="B2" s="4"/>
      <c r="C2" s="4"/>
      <c r="D2" s="3" t="s">
        <v>11</v>
      </c>
      <c r="E2" s="4"/>
      <c r="F2" s="3">
        <v>1</v>
      </c>
      <c r="G2" s="4"/>
      <c r="H2" s="4"/>
      <c r="I2" s="24">
        <v>653203.21</v>
      </c>
    </row>
  </sheetData>
  <hyperlinks>
    <hyperlink ref="A2" location="'Orçamento'!A1" display="19" xr:uid="{00000000-0004-0000-0100-000000000000}"/>
  </hyperlinks>
  <pageMargins left="0.511811024" right="0.511811024" top="0.78740157499999996" bottom="0.78740157499999996" header="0.31496062000000002" footer="0.3149606200000000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E8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24</v>
      </c>
      <c r="B1" s="20" t="s">
        <v>24</v>
      </c>
      <c r="C1" s="20" t="s">
        <v>24</v>
      </c>
      <c r="D1" s="20" t="s">
        <v>24</v>
      </c>
      <c r="E1" s="20" t="s">
        <v>24</v>
      </c>
    </row>
    <row r="2" spans="1:5" x14ac:dyDescent="0.25">
      <c r="A2" s="20" t="s">
        <v>24</v>
      </c>
      <c r="B2" s="20" t="s">
        <v>24</v>
      </c>
      <c r="C2" s="20" t="s">
        <v>24</v>
      </c>
      <c r="D2" s="20" t="s">
        <v>24</v>
      </c>
      <c r="E2" s="20" t="s">
        <v>24</v>
      </c>
    </row>
    <row r="4" spans="1:5" x14ac:dyDescent="0.25">
      <c r="A4" s="15" t="s">
        <v>91</v>
      </c>
      <c r="B4" s="15" t="s">
        <v>91</v>
      </c>
      <c r="C4" s="15" t="s">
        <v>91</v>
      </c>
      <c r="D4" s="15" t="s">
        <v>91</v>
      </c>
      <c r="E4" s="15" t="s">
        <v>91</v>
      </c>
    </row>
    <row r="5" spans="1:5" x14ac:dyDescent="0.25">
      <c r="A5" s="21" t="s">
        <v>83</v>
      </c>
      <c r="B5" s="21" t="s">
        <v>83</v>
      </c>
      <c r="C5" s="21" t="s">
        <v>83</v>
      </c>
      <c r="D5" s="21" t="s">
        <v>83</v>
      </c>
      <c r="E5" s="21" t="s">
        <v>83</v>
      </c>
    </row>
    <row r="6" spans="1:5" x14ac:dyDescent="0.25">
      <c r="A6" s="7" t="s">
        <v>138</v>
      </c>
      <c r="B6" s="7" t="s">
        <v>139</v>
      </c>
      <c r="C6" s="7" t="s">
        <v>140</v>
      </c>
      <c r="D6" s="7" t="s">
        <v>141</v>
      </c>
      <c r="E6" s="7" t="s">
        <v>142</v>
      </c>
    </row>
    <row r="7" spans="1:5" ht="24.75" x14ac:dyDescent="0.25">
      <c r="A7" s="8" t="s">
        <v>143</v>
      </c>
      <c r="B7" s="8" t="s">
        <v>96</v>
      </c>
      <c r="C7" s="8" t="s">
        <v>101</v>
      </c>
      <c r="D7" s="8" t="s">
        <v>152</v>
      </c>
      <c r="E7" s="8">
        <v>1</v>
      </c>
    </row>
    <row r="8" spans="1:5" x14ac:dyDescent="0.25">
      <c r="A8" s="1" t="s">
        <v>83</v>
      </c>
      <c r="B8" s="1" t="s">
        <v>83</v>
      </c>
      <c r="C8" s="1">
        <f>SUBTOTAL(103,Elements19_31[Elemento])</f>
        <v>1</v>
      </c>
      <c r="D8" s="1" t="s">
        <v>83</v>
      </c>
      <c r="E8" s="1">
        <f>SUBTOTAL(109,Elements19_31[Totais:])</f>
        <v>1</v>
      </c>
    </row>
  </sheetData>
  <mergeCells count="3">
    <mergeCell ref="A1:E2"/>
    <mergeCell ref="A4:E4"/>
    <mergeCell ref="A5:E5"/>
  </mergeCells>
  <hyperlinks>
    <hyperlink ref="A1" location="'19.3'!A1" display="RETIRADA DE ENTULHO DE OBRA COM CACAMBA DE ACO TIPO CONTAINE R COM 5M3 DE CAPACIDADE,INCLUSIVE CARREGAMENTO,TRANSPORTE E DESCARREGAMENTO.CUSTO POR UNIDADE DE CACAMBA E INCLUI A TAX A PARA DESCARGA EM LOCAIS AUTORIZADOS 3%-DESGASTE DE FERRAMENTAS E EPI" xr:uid="{00000000-0004-0000-1300-000000000000}"/>
    <hyperlink ref="B1" location="'19.3'!A1" display="RETIRADA DE ENTULHO DE OBRA COM CACAMBA DE ACO TIPO CONTAINE R COM 5M3 DE CAPACIDADE,INCLUSIVE CARREGAMENTO,TRANSPORTE E DESCARREGAMENTO.CUSTO POR UNIDADE DE CACAMBA E INCLUI A TAX A PARA DESCARGA EM LOCAIS AUTORIZADOS 3%-DESGASTE DE FERRAMENTAS E EPI" xr:uid="{00000000-0004-0000-1300-000001000000}"/>
    <hyperlink ref="C1" location="'19.3'!A1" display="RETIRADA DE ENTULHO DE OBRA COM CACAMBA DE ACO TIPO CONTAINE R COM 5M3 DE CAPACIDADE,INCLUSIVE CARREGAMENTO,TRANSPORTE E DESCARREGAMENTO.CUSTO POR UNIDADE DE CACAMBA E INCLUI A TAX A PARA DESCARGA EM LOCAIS AUTORIZADOS 3%-DESGASTE DE FERRAMENTAS E EPI" xr:uid="{00000000-0004-0000-1300-000002000000}"/>
    <hyperlink ref="D1" location="'19.3'!A1" display="RETIRADA DE ENTULHO DE OBRA COM CACAMBA DE ACO TIPO CONTAINE R COM 5M3 DE CAPACIDADE,INCLUSIVE CARREGAMENTO,TRANSPORTE E DESCARREGAMENTO.CUSTO POR UNIDADE DE CACAMBA E INCLUI A TAX A PARA DESCARGA EM LOCAIS AUTORIZADOS 3%-DESGASTE DE FERRAMENTAS E EPI" xr:uid="{00000000-0004-0000-1300-000003000000}"/>
    <hyperlink ref="E1" location="'19.3'!A1" display="RETIRADA DE ENTULHO DE OBRA COM CACAMBA DE ACO TIPO CONTAINE R COM 5M3 DE CAPACIDADE,INCLUSIVE CARREGAMENTO,TRANSPORTE E DESCARREGAMENTO.CUSTO POR UNIDADE DE CACAMBA E INCLUI A TAX A PARA DESCARGA EM LOCAIS AUTORIZADOS 3%-DESGASTE DE FERRAMENTAS E EPI" xr:uid="{00000000-0004-0000-1300-000004000000}"/>
    <hyperlink ref="A2" location="'19.3'!A1" display="RETIRADA DE ENTULHO DE OBRA COM CACAMBA DE ACO TIPO CONTAINE R COM 5M3 DE CAPACIDADE,INCLUSIVE CARREGAMENTO,TRANSPORTE E DESCARREGAMENTO.CUSTO POR UNIDADE DE CACAMBA E INCLUI A TAX A PARA DESCARGA EM LOCAIS AUTORIZADOS 3%-DESGASTE DE FERRAMENTAS E EPI" xr:uid="{00000000-0004-0000-1300-000005000000}"/>
    <hyperlink ref="B2" location="'19.3'!A1" display="RETIRADA DE ENTULHO DE OBRA COM CACAMBA DE ACO TIPO CONTAINE R COM 5M3 DE CAPACIDADE,INCLUSIVE CARREGAMENTO,TRANSPORTE E DESCARREGAMENTO.CUSTO POR UNIDADE DE CACAMBA E INCLUI A TAX A PARA DESCARGA EM LOCAIS AUTORIZADOS 3%-DESGASTE DE FERRAMENTAS E EPI" xr:uid="{00000000-0004-0000-1300-000006000000}"/>
    <hyperlink ref="C2" location="'19.3'!A1" display="RETIRADA DE ENTULHO DE OBRA COM CACAMBA DE ACO TIPO CONTAINE R COM 5M3 DE CAPACIDADE,INCLUSIVE CARREGAMENTO,TRANSPORTE E DESCARREGAMENTO.CUSTO POR UNIDADE DE CACAMBA E INCLUI A TAX A PARA DESCARGA EM LOCAIS AUTORIZADOS 3%-DESGASTE DE FERRAMENTAS E EPI" xr:uid="{00000000-0004-0000-1300-000007000000}"/>
    <hyperlink ref="D2" location="'19.3'!A1" display="RETIRADA DE ENTULHO DE OBRA COM CACAMBA DE ACO TIPO CONTAINE R COM 5M3 DE CAPACIDADE,INCLUSIVE CARREGAMENTO,TRANSPORTE E DESCARREGAMENTO.CUSTO POR UNIDADE DE CACAMBA E INCLUI A TAX A PARA DESCARGA EM LOCAIS AUTORIZADOS 3%-DESGASTE DE FERRAMENTAS E EPI" xr:uid="{00000000-0004-0000-1300-000008000000}"/>
    <hyperlink ref="E2" location="'19.3'!A1" display="RETIRADA DE ENTULHO DE OBRA COM CACAMBA DE ACO TIPO CONTAINE R COM 5M3 DE CAPACIDADE,INCLUSIVE CARREGAMENTO,TRANSPORTE E DESCARREGAMENTO.CUSTO POR UNIDADE DE CACAMBA E INCLUI A TAX A PARA DESCARGA EM LOCAIS AUTORIZADOS 3%-DESGASTE DE FERRAMENTAS E EPI" xr:uid="{00000000-0004-0000-1300-000009000000}"/>
    <hyperlink ref="A4" location="'19.3'!A1" display="Quadro estrutural (Altura)" xr:uid="{00000000-0004-0000-1300-00000A000000}"/>
    <hyperlink ref="B4" location="'19.3'!A1" display="Quadro estrutural (Altura)" xr:uid="{00000000-0004-0000-1300-00000B000000}"/>
    <hyperlink ref="C4" location="'19.3'!A1" display="Quadro estrutural (Altura)" xr:uid="{00000000-0004-0000-1300-00000C000000}"/>
    <hyperlink ref="D4" location="'19.3'!A1" display="Quadro estrutural (Altura)" xr:uid="{00000000-0004-0000-1300-00000D000000}"/>
    <hyperlink ref="E4" location="'19.3'!A1" display="Quadro estrutural (Altura)" xr:uid="{00000000-0004-0000-13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E21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30</v>
      </c>
      <c r="B1" s="20" t="s">
        <v>30</v>
      </c>
      <c r="C1" s="20" t="s">
        <v>30</v>
      </c>
      <c r="D1" s="20" t="s">
        <v>30</v>
      </c>
      <c r="E1" s="20" t="s">
        <v>30</v>
      </c>
    </row>
    <row r="2" spans="1:5" x14ac:dyDescent="0.25">
      <c r="A2" s="20" t="s">
        <v>30</v>
      </c>
      <c r="B2" s="20" t="s">
        <v>30</v>
      </c>
      <c r="C2" s="20" t="s">
        <v>30</v>
      </c>
      <c r="D2" s="20" t="s">
        <v>30</v>
      </c>
      <c r="E2" s="20" t="s">
        <v>30</v>
      </c>
    </row>
    <row r="4" spans="1:5" x14ac:dyDescent="0.25">
      <c r="A4" s="15" t="s">
        <v>111</v>
      </c>
      <c r="B4" s="15" t="s">
        <v>111</v>
      </c>
      <c r="C4" s="15" t="s">
        <v>111</v>
      </c>
      <c r="D4" s="15" t="s">
        <v>111</v>
      </c>
      <c r="E4" s="15" t="s">
        <v>111</v>
      </c>
    </row>
    <row r="5" spans="1:5" x14ac:dyDescent="0.25">
      <c r="A5" s="21" t="s">
        <v>83</v>
      </c>
      <c r="B5" s="21" t="s">
        <v>83</v>
      </c>
      <c r="C5" s="21" t="s">
        <v>83</v>
      </c>
      <c r="D5" s="21" t="s">
        <v>83</v>
      </c>
      <c r="E5" s="21" t="s">
        <v>83</v>
      </c>
    </row>
    <row r="6" spans="1:5" x14ac:dyDescent="0.25">
      <c r="A6" s="7" t="s">
        <v>138</v>
      </c>
      <c r="B6" s="7" t="s">
        <v>139</v>
      </c>
      <c r="C6" s="7" t="s">
        <v>140</v>
      </c>
      <c r="D6" s="7" t="s">
        <v>141</v>
      </c>
      <c r="E6" s="7" t="s">
        <v>142</v>
      </c>
    </row>
    <row r="7" spans="1:5" ht="24.75" x14ac:dyDescent="0.25">
      <c r="A7" s="8" t="s">
        <v>143</v>
      </c>
      <c r="B7" s="8" t="s">
        <v>96</v>
      </c>
      <c r="C7" s="8" t="s">
        <v>144</v>
      </c>
      <c r="D7" s="8" t="s">
        <v>145</v>
      </c>
      <c r="E7" s="8">
        <v>8.6999998181153407E-2</v>
      </c>
    </row>
    <row r="8" spans="1:5" ht="24.75" x14ac:dyDescent="0.25">
      <c r="A8" s="8" t="s">
        <v>143</v>
      </c>
      <c r="B8" s="8" t="s">
        <v>96</v>
      </c>
      <c r="C8" s="8" t="s">
        <v>146</v>
      </c>
      <c r="D8" s="8" t="s">
        <v>147</v>
      </c>
      <c r="E8" s="8">
        <v>8.6999998181153407E-2</v>
      </c>
    </row>
    <row r="9" spans="1:5" ht="24.75" x14ac:dyDescent="0.25">
      <c r="A9" s="8" t="s">
        <v>143</v>
      </c>
      <c r="B9" s="8" t="s">
        <v>96</v>
      </c>
      <c r="C9" s="8" t="s">
        <v>148</v>
      </c>
      <c r="D9" s="8" t="s">
        <v>149</v>
      </c>
      <c r="E9" s="8">
        <v>8.6999998181153407E-2</v>
      </c>
    </row>
    <row r="10" spans="1:5" ht="24.75" x14ac:dyDescent="0.25">
      <c r="A10" s="8" t="s">
        <v>143</v>
      </c>
      <c r="B10" s="8" t="s">
        <v>96</v>
      </c>
      <c r="C10" s="8" t="s">
        <v>150</v>
      </c>
      <c r="D10" s="8" t="s">
        <v>151</v>
      </c>
      <c r="E10" s="8">
        <v>8.6999998181153407E-2</v>
      </c>
    </row>
    <row r="11" spans="1:5" x14ac:dyDescent="0.25">
      <c r="A11" s="1" t="s">
        <v>83</v>
      </c>
      <c r="B11" s="1" t="s">
        <v>83</v>
      </c>
      <c r="C11" s="1">
        <f>SUBTOTAL(103,Elements19_41[Elemento])</f>
        <v>4</v>
      </c>
      <c r="D11" s="1" t="s">
        <v>83</v>
      </c>
      <c r="E11" s="1">
        <f>SUBTOTAL(109,Elements19_41[Totais:])</f>
        <v>0.34799999272461363</v>
      </c>
    </row>
    <row r="14" spans="1:5" x14ac:dyDescent="0.25">
      <c r="A14" s="20" t="s">
        <v>30</v>
      </c>
      <c r="B14" s="20" t="s">
        <v>30</v>
      </c>
      <c r="C14" s="20" t="s">
        <v>30</v>
      </c>
      <c r="D14" s="20" t="s">
        <v>30</v>
      </c>
      <c r="E14" s="20" t="s">
        <v>30</v>
      </c>
    </row>
    <row r="15" spans="1:5" x14ac:dyDescent="0.25">
      <c r="A15" s="20" t="s">
        <v>30</v>
      </c>
      <c r="B15" s="20" t="s">
        <v>30</v>
      </c>
      <c r="C15" s="20" t="s">
        <v>30</v>
      </c>
      <c r="D15" s="20" t="s">
        <v>30</v>
      </c>
      <c r="E15" s="20" t="s">
        <v>30</v>
      </c>
    </row>
    <row r="17" spans="1:5" x14ac:dyDescent="0.25">
      <c r="A17" s="15" t="s">
        <v>112</v>
      </c>
      <c r="B17" s="15" t="s">
        <v>112</v>
      </c>
      <c r="C17" s="15" t="s">
        <v>112</v>
      </c>
      <c r="D17" s="15" t="s">
        <v>112</v>
      </c>
      <c r="E17" s="15" t="s">
        <v>112</v>
      </c>
    </row>
    <row r="18" spans="1:5" x14ac:dyDescent="0.25">
      <c r="A18" s="21" t="s">
        <v>83</v>
      </c>
      <c r="B18" s="21" t="s">
        <v>83</v>
      </c>
      <c r="C18" s="21" t="s">
        <v>83</v>
      </c>
      <c r="D18" s="21" t="s">
        <v>83</v>
      </c>
      <c r="E18" s="21" t="s">
        <v>83</v>
      </c>
    </row>
    <row r="19" spans="1:5" x14ac:dyDescent="0.25">
      <c r="A19" s="7" t="s">
        <v>138</v>
      </c>
      <c r="B19" s="7" t="s">
        <v>139</v>
      </c>
      <c r="C19" s="7" t="s">
        <v>140</v>
      </c>
      <c r="D19" s="7" t="s">
        <v>141</v>
      </c>
      <c r="E19" s="7" t="s">
        <v>142</v>
      </c>
    </row>
    <row r="20" spans="1:5" ht="24.75" x14ac:dyDescent="0.25">
      <c r="A20" s="8" t="s">
        <v>143</v>
      </c>
      <c r="B20" s="8" t="s">
        <v>96</v>
      </c>
      <c r="C20" s="8" t="s">
        <v>101</v>
      </c>
      <c r="D20" s="8" t="s">
        <v>152</v>
      </c>
      <c r="E20" s="8">
        <v>0.6982612255473305</v>
      </c>
    </row>
    <row r="21" spans="1:5" x14ac:dyDescent="0.25">
      <c r="A21" s="1" t="s">
        <v>83</v>
      </c>
      <c r="B21" s="1" t="s">
        <v>83</v>
      </c>
      <c r="C21" s="1">
        <f>SUBTOTAL(103,Elements19_42[Elemento])</f>
        <v>1</v>
      </c>
      <c r="D21" s="1" t="s">
        <v>83</v>
      </c>
      <c r="E21" s="1">
        <f>SUBTOTAL(109,Elements19_42[Totais:])</f>
        <v>0.6982612255473305</v>
      </c>
    </row>
  </sheetData>
  <mergeCells count="6">
    <mergeCell ref="A18:E18"/>
    <mergeCell ref="A1:E2"/>
    <mergeCell ref="A4:E4"/>
    <mergeCell ref="A5:E5"/>
    <mergeCell ref="A14:E15"/>
    <mergeCell ref="A17:E17"/>
  </mergeCells>
  <hyperlinks>
    <hyperlink ref="A1" location="'19.4'!A1" display="LASTRO DE CONCRETO MAGRO, APLICADO EM BLOCOS DE COROAMENTO OU SAPATAS. AF_01/2024" xr:uid="{00000000-0004-0000-1400-000000000000}"/>
    <hyperlink ref="B1" location="'19.4'!A1" display="LASTRO DE CONCRETO MAGRO, APLICADO EM BLOCOS DE COROAMENTO OU SAPATAS. AF_01/2024" xr:uid="{00000000-0004-0000-1400-000001000000}"/>
    <hyperlink ref="C1" location="'19.4'!A1" display="LASTRO DE CONCRETO MAGRO, APLICADO EM BLOCOS DE COROAMENTO OU SAPATAS. AF_01/2024" xr:uid="{00000000-0004-0000-1400-000002000000}"/>
    <hyperlink ref="D1" location="'19.4'!A1" display="LASTRO DE CONCRETO MAGRO, APLICADO EM BLOCOS DE COROAMENTO OU SAPATAS. AF_01/2024" xr:uid="{00000000-0004-0000-1400-000003000000}"/>
    <hyperlink ref="E1" location="'19.4'!A1" display="LASTRO DE CONCRETO MAGRO, APLICADO EM BLOCOS DE COROAMENTO OU SAPATAS. AF_01/2024" xr:uid="{00000000-0004-0000-1400-000004000000}"/>
    <hyperlink ref="A2" location="'19.4'!A1" display="LASTRO DE CONCRETO MAGRO, APLICADO EM BLOCOS DE COROAMENTO OU SAPATAS. AF_01/2024" xr:uid="{00000000-0004-0000-1400-000005000000}"/>
    <hyperlink ref="B2" location="'19.4'!A1" display="LASTRO DE CONCRETO MAGRO, APLICADO EM BLOCOS DE COROAMENTO OU SAPATAS. AF_01/2024" xr:uid="{00000000-0004-0000-1400-000006000000}"/>
    <hyperlink ref="C2" location="'19.4'!A1" display="LASTRO DE CONCRETO MAGRO, APLICADO EM BLOCOS DE COROAMENTO OU SAPATAS. AF_01/2024" xr:uid="{00000000-0004-0000-1400-000007000000}"/>
    <hyperlink ref="D2" location="'19.4'!A1" display="LASTRO DE CONCRETO MAGRO, APLICADO EM BLOCOS DE COROAMENTO OU SAPATAS. AF_01/2024" xr:uid="{00000000-0004-0000-1400-000008000000}"/>
    <hyperlink ref="E2" location="'19.4'!A1" display="LASTRO DE CONCRETO MAGRO, APLICADO EM BLOCOS DE COROAMENTO OU SAPATAS. AF_01/2024" xr:uid="{00000000-0004-0000-1400-000009000000}"/>
    <hyperlink ref="A4" location="'19.4'!A1" display="Conexões estruturais (Volume_Concreto)" xr:uid="{00000000-0004-0000-1400-00000A000000}"/>
    <hyperlink ref="B4" location="'19.4'!A1" display="Conexões estruturais (Volume_Concreto)" xr:uid="{00000000-0004-0000-1400-00000B000000}"/>
    <hyperlink ref="C4" location="'19.4'!A1" display="Conexões estruturais (Volume_Concreto)" xr:uid="{00000000-0004-0000-1400-00000C000000}"/>
    <hyperlink ref="D4" location="'19.4'!A1" display="Conexões estruturais (Volume_Concreto)" xr:uid="{00000000-0004-0000-1400-00000D000000}"/>
    <hyperlink ref="E4" location="'19.4'!A1" display="Conexões estruturais (Volume_Concreto)" xr:uid="{00000000-0004-0000-1400-00000E000000}"/>
    <hyperlink ref="A14" location="'19.4'!A1" display="LASTRO DE CONCRETO MAGRO, APLICADO EM BLOCOS DE COROAMENTO OU SAPATAS. AF_01/2024" xr:uid="{00000000-0004-0000-1400-00000F000000}"/>
    <hyperlink ref="B14" location="'19.4'!A1" display="LASTRO DE CONCRETO MAGRO, APLICADO EM BLOCOS DE COROAMENTO OU SAPATAS. AF_01/2024" xr:uid="{00000000-0004-0000-1400-000010000000}"/>
    <hyperlink ref="C14" location="'19.4'!A1" display="LASTRO DE CONCRETO MAGRO, APLICADO EM BLOCOS DE COROAMENTO OU SAPATAS. AF_01/2024" xr:uid="{00000000-0004-0000-1400-000011000000}"/>
    <hyperlink ref="D14" location="'19.4'!A1" display="LASTRO DE CONCRETO MAGRO, APLICADO EM BLOCOS DE COROAMENTO OU SAPATAS. AF_01/2024" xr:uid="{00000000-0004-0000-1400-000012000000}"/>
    <hyperlink ref="E14" location="'19.4'!A1" display="LASTRO DE CONCRETO MAGRO, APLICADO EM BLOCOS DE COROAMENTO OU SAPATAS. AF_01/2024" xr:uid="{00000000-0004-0000-1400-000013000000}"/>
    <hyperlink ref="A15" location="'19.4'!A1" display="LASTRO DE CONCRETO MAGRO, APLICADO EM BLOCOS DE COROAMENTO OU SAPATAS. AF_01/2024" xr:uid="{00000000-0004-0000-1400-000014000000}"/>
    <hyperlink ref="B15" location="'19.4'!A1" display="LASTRO DE CONCRETO MAGRO, APLICADO EM BLOCOS DE COROAMENTO OU SAPATAS. AF_01/2024" xr:uid="{00000000-0004-0000-1400-000015000000}"/>
    <hyperlink ref="C15" location="'19.4'!A1" display="LASTRO DE CONCRETO MAGRO, APLICADO EM BLOCOS DE COROAMENTO OU SAPATAS. AF_01/2024" xr:uid="{00000000-0004-0000-1400-000016000000}"/>
    <hyperlink ref="D15" location="'19.4'!A1" display="LASTRO DE CONCRETO MAGRO, APLICADO EM BLOCOS DE COROAMENTO OU SAPATAS. AF_01/2024" xr:uid="{00000000-0004-0000-1400-000017000000}"/>
    <hyperlink ref="E15" location="'19.4'!A1" display="LASTRO DE CONCRETO MAGRO, APLICADO EM BLOCOS DE COROAMENTO OU SAPATAS. AF_01/2024" xr:uid="{00000000-0004-0000-1400-000018000000}"/>
    <hyperlink ref="A17" location="'19.4'!A1" display="Quadro estrutural" xr:uid="{00000000-0004-0000-1400-000019000000}"/>
    <hyperlink ref="B17" location="'19.4'!A1" display="Quadro estrutural" xr:uid="{00000000-0004-0000-1400-00001A000000}"/>
    <hyperlink ref="C17" location="'19.4'!A1" display="Quadro estrutural" xr:uid="{00000000-0004-0000-1400-00001B000000}"/>
    <hyperlink ref="D17" location="'19.4'!A1" display="Quadro estrutural" xr:uid="{00000000-0004-0000-1400-00001C000000}"/>
    <hyperlink ref="E17" location="'19.4'!A1" display="Quadro estrutural" xr:uid="{00000000-0004-0000-1400-00001D000000}"/>
  </hyperlinks>
  <pageMargins left="0.511811024" right="0.511811024" top="0.78740157499999996" bottom="0.78740157499999996" header="0.31496062000000002" footer="0.31496062000000002"/>
  <tableParts count="2">
    <tablePart r:id="rId1"/>
    <tablePart r:id="rId2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E21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34</v>
      </c>
      <c r="B1" s="20" t="s">
        <v>34</v>
      </c>
      <c r="C1" s="20" t="s">
        <v>34</v>
      </c>
      <c r="D1" s="20" t="s">
        <v>34</v>
      </c>
      <c r="E1" s="20" t="s">
        <v>34</v>
      </c>
    </row>
    <row r="2" spans="1:5" x14ac:dyDescent="0.25">
      <c r="A2" s="20" t="s">
        <v>34</v>
      </c>
      <c r="B2" s="20" t="s">
        <v>34</v>
      </c>
      <c r="C2" s="20" t="s">
        <v>34</v>
      </c>
      <c r="D2" s="20" t="s">
        <v>34</v>
      </c>
      <c r="E2" s="20" t="s">
        <v>34</v>
      </c>
    </row>
    <row r="4" spans="1:5" x14ac:dyDescent="0.25">
      <c r="A4" s="15" t="s">
        <v>118</v>
      </c>
      <c r="B4" s="15" t="s">
        <v>118</v>
      </c>
      <c r="C4" s="15" t="s">
        <v>118</v>
      </c>
      <c r="D4" s="15" t="s">
        <v>118</v>
      </c>
      <c r="E4" s="15" t="s">
        <v>118</v>
      </c>
    </row>
    <row r="5" spans="1:5" x14ac:dyDescent="0.25">
      <c r="A5" s="21" t="s">
        <v>83</v>
      </c>
      <c r="B5" s="21" t="s">
        <v>83</v>
      </c>
      <c r="C5" s="21" t="s">
        <v>83</v>
      </c>
      <c r="D5" s="21" t="s">
        <v>83</v>
      </c>
      <c r="E5" s="21" t="s">
        <v>83</v>
      </c>
    </row>
    <row r="6" spans="1:5" x14ac:dyDescent="0.25">
      <c r="A6" s="7" t="s">
        <v>138</v>
      </c>
      <c r="B6" s="7" t="s">
        <v>139</v>
      </c>
      <c r="C6" s="7" t="s">
        <v>140</v>
      </c>
      <c r="D6" s="7" t="s">
        <v>141</v>
      </c>
      <c r="E6" s="7" t="s">
        <v>142</v>
      </c>
    </row>
    <row r="7" spans="1:5" ht="24.75" x14ac:dyDescent="0.25">
      <c r="A7" s="8" t="s">
        <v>143</v>
      </c>
      <c r="B7" s="8" t="s">
        <v>96</v>
      </c>
      <c r="C7" s="8" t="s">
        <v>101</v>
      </c>
      <c r="D7" s="8" t="s">
        <v>152</v>
      </c>
      <c r="E7" s="8">
        <v>0.69799998540741459</v>
      </c>
    </row>
    <row r="8" spans="1:5" x14ac:dyDescent="0.25">
      <c r="A8" s="1" t="s">
        <v>83</v>
      </c>
      <c r="B8" s="1" t="s">
        <v>83</v>
      </c>
      <c r="C8" s="1">
        <f>SUBTOTAL(103,Elements19_51[Elemento])</f>
        <v>1</v>
      </c>
      <c r="D8" s="1" t="s">
        <v>83</v>
      </c>
      <c r="E8" s="1">
        <f>SUBTOTAL(109,Elements19_51[Totais:])</f>
        <v>0.69799998540741459</v>
      </c>
    </row>
    <row r="11" spans="1:5" x14ac:dyDescent="0.25">
      <c r="A11" s="20" t="s">
        <v>34</v>
      </c>
      <c r="B11" s="20" t="s">
        <v>34</v>
      </c>
      <c r="C11" s="20" t="s">
        <v>34</v>
      </c>
      <c r="D11" s="20" t="s">
        <v>34</v>
      </c>
      <c r="E11" s="20" t="s">
        <v>34</v>
      </c>
    </row>
    <row r="12" spans="1:5" x14ac:dyDescent="0.25">
      <c r="A12" s="20" t="s">
        <v>34</v>
      </c>
      <c r="B12" s="20" t="s">
        <v>34</v>
      </c>
      <c r="C12" s="20" t="s">
        <v>34</v>
      </c>
      <c r="D12" s="20" t="s">
        <v>34</v>
      </c>
      <c r="E12" s="20" t="s">
        <v>34</v>
      </c>
    </row>
    <row r="14" spans="1:5" x14ac:dyDescent="0.25">
      <c r="A14" s="15" t="s">
        <v>111</v>
      </c>
      <c r="B14" s="15" t="s">
        <v>111</v>
      </c>
      <c r="C14" s="15" t="s">
        <v>111</v>
      </c>
      <c r="D14" s="15" t="s">
        <v>111</v>
      </c>
      <c r="E14" s="15" t="s">
        <v>111</v>
      </c>
    </row>
    <row r="15" spans="1:5" x14ac:dyDescent="0.25">
      <c r="A15" s="21" t="s">
        <v>83</v>
      </c>
      <c r="B15" s="21" t="s">
        <v>83</v>
      </c>
      <c r="C15" s="21" t="s">
        <v>83</v>
      </c>
      <c r="D15" s="21" t="s">
        <v>83</v>
      </c>
      <c r="E15" s="21" t="s">
        <v>83</v>
      </c>
    </row>
    <row r="16" spans="1:5" x14ac:dyDescent="0.25">
      <c r="A16" s="7" t="s">
        <v>138</v>
      </c>
      <c r="B16" s="7" t="s">
        <v>139</v>
      </c>
      <c r="C16" s="7" t="s">
        <v>140</v>
      </c>
      <c r="D16" s="7" t="s">
        <v>141</v>
      </c>
      <c r="E16" s="7" t="s">
        <v>142</v>
      </c>
    </row>
    <row r="17" spans="1:5" ht="24.75" x14ac:dyDescent="0.25">
      <c r="A17" s="8" t="s">
        <v>143</v>
      </c>
      <c r="B17" s="8" t="s">
        <v>96</v>
      </c>
      <c r="C17" s="8" t="s">
        <v>144</v>
      </c>
      <c r="D17" s="8" t="s">
        <v>145</v>
      </c>
      <c r="E17" s="8">
        <v>8.6999998181153407E-2</v>
      </c>
    </row>
    <row r="18" spans="1:5" ht="24.75" x14ac:dyDescent="0.25">
      <c r="A18" s="8" t="s">
        <v>143</v>
      </c>
      <c r="B18" s="8" t="s">
        <v>96</v>
      </c>
      <c r="C18" s="8" t="s">
        <v>146</v>
      </c>
      <c r="D18" s="8" t="s">
        <v>147</v>
      </c>
      <c r="E18" s="8">
        <v>8.6999998181153407E-2</v>
      </c>
    </row>
    <row r="19" spans="1:5" ht="24.75" x14ac:dyDescent="0.25">
      <c r="A19" s="8" t="s">
        <v>143</v>
      </c>
      <c r="B19" s="8" t="s">
        <v>96</v>
      </c>
      <c r="C19" s="8" t="s">
        <v>148</v>
      </c>
      <c r="D19" s="8" t="s">
        <v>149</v>
      </c>
      <c r="E19" s="8">
        <v>8.6999998181153407E-2</v>
      </c>
    </row>
    <row r="20" spans="1:5" ht="24.75" x14ac:dyDescent="0.25">
      <c r="A20" s="8" t="s">
        <v>143</v>
      </c>
      <c r="B20" s="8" t="s">
        <v>96</v>
      </c>
      <c r="C20" s="8" t="s">
        <v>150</v>
      </c>
      <c r="D20" s="8" t="s">
        <v>151</v>
      </c>
      <c r="E20" s="8">
        <v>8.6999998181153407E-2</v>
      </c>
    </row>
    <row r="21" spans="1:5" x14ac:dyDescent="0.25">
      <c r="A21" s="1" t="s">
        <v>83</v>
      </c>
      <c r="B21" s="1" t="s">
        <v>83</v>
      </c>
      <c r="C21" s="1">
        <f>SUBTOTAL(103,Elements19_52[Elemento])</f>
        <v>4</v>
      </c>
      <c r="D21" s="1" t="s">
        <v>83</v>
      </c>
      <c r="E21" s="1">
        <f>SUBTOTAL(109,Elements19_52[Totais:])</f>
        <v>0.34799999272461363</v>
      </c>
    </row>
  </sheetData>
  <mergeCells count="6">
    <mergeCell ref="A15:E15"/>
    <mergeCell ref="A1:E2"/>
    <mergeCell ref="A4:E4"/>
    <mergeCell ref="A5:E5"/>
    <mergeCell ref="A11:E12"/>
    <mergeCell ref="A14:E14"/>
  </mergeCells>
  <hyperlinks>
    <hyperlink ref="A1" location="'19.5'!A1" display="CONCRETO ARMADO,FCK=30MPA,INCLUINDO MATERIAIS PARA 1,00M3 DE CONCRETO(IMPORTADO DE USINA)ADENSADO E COLOCADO,12,00M2 DE AREA MOLDADA,FORMAS CONFORME O ITEM 11.004.0022,60KG DE ACO CA-50,INCLUSIVE MAO-DE-OBRA PARA CORTE,DOBRAGEM,MONTAGEM E COLOCACAO NAS FO" xr:uid="{00000000-0004-0000-1500-000000000000}"/>
    <hyperlink ref="B1" location="'19.5'!A1" display="CONCRETO ARMADO,FCK=30MPA,INCLUINDO MATERIAIS PARA 1,00M3 DE CONCRETO(IMPORTADO DE USINA)ADENSADO E COLOCADO,12,00M2 DE AREA MOLDADA,FORMAS CONFORME O ITEM 11.004.0022,60KG DE ACO CA-50,INCLUSIVE MAO-DE-OBRA PARA CORTE,DOBRAGEM,MONTAGEM E COLOCACAO NAS FO" xr:uid="{00000000-0004-0000-1500-000001000000}"/>
    <hyperlink ref="C1" location="'19.5'!A1" display="CONCRETO ARMADO,FCK=30MPA,INCLUINDO MATERIAIS PARA 1,00M3 DE CONCRETO(IMPORTADO DE USINA)ADENSADO E COLOCADO,12,00M2 DE AREA MOLDADA,FORMAS CONFORME O ITEM 11.004.0022,60KG DE ACO CA-50,INCLUSIVE MAO-DE-OBRA PARA CORTE,DOBRAGEM,MONTAGEM E COLOCACAO NAS FO" xr:uid="{00000000-0004-0000-1500-000002000000}"/>
    <hyperlink ref="D1" location="'19.5'!A1" display="CONCRETO ARMADO,FCK=30MPA,INCLUINDO MATERIAIS PARA 1,00M3 DE CONCRETO(IMPORTADO DE USINA)ADENSADO E COLOCADO,12,00M2 DE AREA MOLDADA,FORMAS CONFORME O ITEM 11.004.0022,60KG DE ACO CA-50,INCLUSIVE MAO-DE-OBRA PARA CORTE,DOBRAGEM,MONTAGEM E COLOCACAO NAS FO" xr:uid="{00000000-0004-0000-1500-000003000000}"/>
    <hyperlink ref="E1" location="'19.5'!A1" display="CONCRETO ARMADO,FCK=30MPA,INCLUINDO MATERIAIS PARA 1,00M3 DE CONCRETO(IMPORTADO DE USINA)ADENSADO E COLOCADO,12,00M2 DE AREA MOLDADA,FORMAS CONFORME O ITEM 11.004.0022,60KG DE ACO CA-50,INCLUSIVE MAO-DE-OBRA PARA CORTE,DOBRAGEM,MONTAGEM E COLOCACAO NAS FO" xr:uid="{00000000-0004-0000-1500-000004000000}"/>
    <hyperlink ref="A2" location="'19.5'!A1" display="CONCRETO ARMADO,FCK=30MPA,INCLUINDO MATERIAIS PARA 1,00M3 DE CONCRETO(IMPORTADO DE USINA)ADENSADO E COLOCADO,12,00M2 DE AREA MOLDADA,FORMAS CONFORME O ITEM 11.004.0022,60KG DE ACO CA-50,INCLUSIVE MAO-DE-OBRA PARA CORTE,DOBRAGEM,MONTAGEM E COLOCACAO NAS FO" xr:uid="{00000000-0004-0000-1500-000005000000}"/>
    <hyperlink ref="B2" location="'19.5'!A1" display="CONCRETO ARMADO,FCK=30MPA,INCLUINDO MATERIAIS PARA 1,00M3 DE CONCRETO(IMPORTADO DE USINA)ADENSADO E COLOCADO,12,00M2 DE AREA MOLDADA,FORMAS CONFORME O ITEM 11.004.0022,60KG DE ACO CA-50,INCLUSIVE MAO-DE-OBRA PARA CORTE,DOBRAGEM,MONTAGEM E COLOCACAO NAS FO" xr:uid="{00000000-0004-0000-1500-000006000000}"/>
    <hyperlink ref="C2" location="'19.5'!A1" display="CONCRETO ARMADO,FCK=30MPA,INCLUINDO MATERIAIS PARA 1,00M3 DE CONCRETO(IMPORTADO DE USINA)ADENSADO E COLOCADO,12,00M2 DE AREA MOLDADA,FORMAS CONFORME O ITEM 11.004.0022,60KG DE ACO CA-50,INCLUSIVE MAO-DE-OBRA PARA CORTE,DOBRAGEM,MONTAGEM E COLOCACAO NAS FO" xr:uid="{00000000-0004-0000-1500-000007000000}"/>
    <hyperlink ref="D2" location="'19.5'!A1" display="CONCRETO ARMADO,FCK=30MPA,INCLUINDO MATERIAIS PARA 1,00M3 DE CONCRETO(IMPORTADO DE USINA)ADENSADO E COLOCADO,12,00M2 DE AREA MOLDADA,FORMAS CONFORME O ITEM 11.004.0022,60KG DE ACO CA-50,INCLUSIVE MAO-DE-OBRA PARA CORTE,DOBRAGEM,MONTAGEM E COLOCACAO NAS FO" xr:uid="{00000000-0004-0000-1500-000008000000}"/>
    <hyperlink ref="E2" location="'19.5'!A1" display="CONCRETO ARMADO,FCK=30MPA,INCLUINDO MATERIAIS PARA 1,00M3 DE CONCRETO(IMPORTADO DE USINA)ADENSADO E COLOCADO,12,00M2 DE AREA MOLDADA,FORMAS CONFORME O ITEM 11.004.0022,60KG DE ACO CA-50,INCLUSIVE MAO-DE-OBRA PARA CORTE,DOBRAGEM,MONTAGEM E COLOCACAO NAS FO" xr:uid="{00000000-0004-0000-1500-000009000000}"/>
    <hyperlink ref="A4" location="'19.5'!A1" display="Quadro estrutural (Volume_Concreto)" xr:uid="{00000000-0004-0000-1500-00000A000000}"/>
    <hyperlink ref="B4" location="'19.5'!A1" display="Quadro estrutural (Volume_Concreto)" xr:uid="{00000000-0004-0000-1500-00000B000000}"/>
    <hyperlink ref="C4" location="'19.5'!A1" display="Quadro estrutural (Volume_Concreto)" xr:uid="{00000000-0004-0000-1500-00000C000000}"/>
    <hyperlink ref="D4" location="'19.5'!A1" display="Quadro estrutural (Volume_Concreto)" xr:uid="{00000000-0004-0000-1500-00000D000000}"/>
    <hyperlink ref="E4" location="'19.5'!A1" display="Quadro estrutural (Volume_Concreto)" xr:uid="{00000000-0004-0000-1500-00000E000000}"/>
    <hyperlink ref="A11" location="'19.5'!A1" display="CONCRETO ARMADO,FCK=30MPA,INCLUINDO MATERIAIS PARA 1,00M3 DE CONCRETO(IMPORTADO DE USINA)ADENSADO E COLOCADO,12,00M2 DE AREA MOLDADA,FORMAS CONFORME O ITEM 11.004.0022,60KG DE ACO CA-50,INCLUSIVE MAO-DE-OBRA PARA CORTE,DOBRAGEM,MONTAGEM E COLOCACAO NAS FO" xr:uid="{00000000-0004-0000-1500-00000F000000}"/>
    <hyperlink ref="B11" location="'19.5'!A1" display="CONCRETO ARMADO,FCK=30MPA,INCLUINDO MATERIAIS PARA 1,00M3 DE CONCRETO(IMPORTADO DE USINA)ADENSADO E COLOCADO,12,00M2 DE AREA MOLDADA,FORMAS CONFORME O ITEM 11.004.0022,60KG DE ACO CA-50,INCLUSIVE MAO-DE-OBRA PARA CORTE,DOBRAGEM,MONTAGEM E COLOCACAO NAS FO" xr:uid="{00000000-0004-0000-1500-000010000000}"/>
    <hyperlink ref="C11" location="'19.5'!A1" display="CONCRETO ARMADO,FCK=30MPA,INCLUINDO MATERIAIS PARA 1,00M3 DE CONCRETO(IMPORTADO DE USINA)ADENSADO E COLOCADO,12,00M2 DE AREA MOLDADA,FORMAS CONFORME O ITEM 11.004.0022,60KG DE ACO CA-50,INCLUSIVE MAO-DE-OBRA PARA CORTE,DOBRAGEM,MONTAGEM E COLOCACAO NAS FO" xr:uid="{00000000-0004-0000-1500-000011000000}"/>
    <hyperlink ref="D11" location="'19.5'!A1" display="CONCRETO ARMADO,FCK=30MPA,INCLUINDO MATERIAIS PARA 1,00M3 DE CONCRETO(IMPORTADO DE USINA)ADENSADO E COLOCADO,12,00M2 DE AREA MOLDADA,FORMAS CONFORME O ITEM 11.004.0022,60KG DE ACO CA-50,INCLUSIVE MAO-DE-OBRA PARA CORTE,DOBRAGEM,MONTAGEM E COLOCACAO NAS FO" xr:uid="{00000000-0004-0000-1500-000012000000}"/>
    <hyperlink ref="E11" location="'19.5'!A1" display="CONCRETO ARMADO,FCK=30MPA,INCLUINDO MATERIAIS PARA 1,00M3 DE CONCRETO(IMPORTADO DE USINA)ADENSADO E COLOCADO,12,00M2 DE AREA MOLDADA,FORMAS CONFORME O ITEM 11.004.0022,60KG DE ACO CA-50,INCLUSIVE MAO-DE-OBRA PARA CORTE,DOBRAGEM,MONTAGEM E COLOCACAO NAS FO" xr:uid="{00000000-0004-0000-1500-000013000000}"/>
    <hyperlink ref="A12" location="'19.5'!A1" display="CONCRETO ARMADO,FCK=30MPA,INCLUINDO MATERIAIS PARA 1,00M3 DE CONCRETO(IMPORTADO DE USINA)ADENSADO E COLOCADO,12,00M2 DE AREA MOLDADA,FORMAS CONFORME O ITEM 11.004.0022,60KG DE ACO CA-50,INCLUSIVE MAO-DE-OBRA PARA CORTE,DOBRAGEM,MONTAGEM E COLOCACAO NAS FO" xr:uid="{00000000-0004-0000-1500-000014000000}"/>
    <hyperlink ref="B12" location="'19.5'!A1" display="CONCRETO ARMADO,FCK=30MPA,INCLUINDO MATERIAIS PARA 1,00M3 DE CONCRETO(IMPORTADO DE USINA)ADENSADO E COLOCADO,12,00M2 DE AREA MOLDADA,FORMAS CONFORME O ITEM 11.004.0022,60KG DE ACO CA-50,INCLUSIVE MAO-DE-OBRA PARA CORTE,DOBRAGEM,MONTAGEM E COLOCACAO NAS FO" xr:uid="{00000000-0004-0000-1500-000015000000}"/>
    <hyperlink ref="C12" location="'19.5'!A1" display="CONCRETO ARMADO,FCK=30MPA,INCLUINDO MATERIAIS PARA 1,00M3 DE CONCRETO(IMPORTADO DE USINA)ADENSADO E COLOCADO,12,00M2 DE AREA MOLDADA,FORMAS CONFORME O ITEM 11.004.0022,60KG DE ACO CA-50,INCLUSIVE MAO-DE-OBRA PARA CORTE,DOBRAGEM,MONTAGEM E COLOCACAO NAS FO" xr:uid="{00000000-0004-0000-1500-000016000000}"/>
    <hyperlink ref="D12" location="'19.5'!A1" display="CONCRETO ARMADO,FCK=30MPA,INCLUINDO MATERIAIS PARA 1,00M3 DE CONCRETO(IMPORTADO DE USINA)ADENSADO E COLOCADO,12,00M2 DE AREA MOLDADA,FORMAS CONFORME O ITEM 11.004.0022,60KG DE ACO CA-50,INCLUSIVE MAO-DE-OBRA PARA CORTE,DOBRAGEM,MONTAGEM E COLOCACAO NAS FO" xr:uid="{00000000-0004-0000-1500-000017000000}"/>
    <hyperlink ref="E12" location="'19.5'!A1" display="CONCRETO ARMADO,FCK=30MPA,INCLUINDO MATERIAIS PARA 1,00M3 DE CONCRETO(IMPORTADO DE USINA)ADENSADO E COLOCADO,12,00M2 DE AREA MOLDADA,FORMAS CONFORME O ITEM 11.004.0022,60KG DE ACO CA-50,INCLUSIVE MAO-DE-OBRA PARA CORTE,DOBRAGEM,MONTAGEM E COLOCACAO NAS FO" xr:uid="{00000000-0004-0000-1500-000018000000}"/>
    <hyperlink ref="A14" location="'19.5'!A1" display="Conexões estruturais (Volume_Concreto)" xr:uid="{00000000-0004-0000-1500-000019000000}"/>
    <hyperlink ref="B14" location="'19.5'!A1" display="Conexões estruturais (Volume_Concreto)" xr:uid="{00000000-0004-0000-1500-00001A000000}"/>
    <hyperlink ref="C14" location="'19.5'!A1" display="Conexões estruturais (Volume_Concreto)" xr:uid="{00000000-0004-0000-1500-00001B000000}"/>
    <hyperlink ref="D14" location="'19.5'!A1" display="Conexões estruturais (Volume_Concreto)" xr:uid="{00000000-0004-0000-1500-00001C000000}"/>
    <hyperlink ref="E14" location="'19.5'!A1" display="Conexões estruturais (Volume_Concreto)" xr:uid="{00000000-0004-0000-1500-00001D000000}"/>
  </hyperlinks>
  <pageMargins left="0.511811024" right="0.511811024" top="0.78740157499999996" bottom="0.78740157499999996" header="0.31496062000000002" footer="0.31496062000000002"/>
  <tableParts count="2">
    <tablePart r:id="rId1"/>
    <tablePart r:id="rId2"/>
  </tablePar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E19"/>
  <sheetViews>
    <sheetView showGridLines="0" workbookViewId="0">
      <selection sqref="A1:E2"/>
    </sheetView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38</v>
      </c>
      <c r="B1" s="20" t="s">
        <v>38</v>
      </c>
      <c r="C1" s="20" t="s">
        <v>38</v>
      </c>
      <c r="D1" s="20" t="s">
        <v>38</v>
      </c>
      <c r="E1" s="20" t="s">
        <v>38</v>
      </c>
    </row>
    <row r="2" spans="1:5" x14ac:dyDescent="0.25">
      <c r="A2" s="20" t="s">
        <v>38</v>
      </c>
      <c r="B2" s="20" t="s">
        <v>38</v>
      </c>
      <c r="C2" s="20" t="s">
        <v>38</v>
      </c>
      <c r="D2" s="20" t="s">
        <v>38</v>
      </c>
      <c r="E2" s="20" t="s">
        <v>38</v>
      </c>
    </row>
    <row r="4" spans="1:5" x14ac:dyDescent="0.25">
      <c r="A4" s="15" t="s">
        <v>120</v>
      </c>
      <c r="B4" s="15" t="s">
        <v>120</v>
      </c>
      <c r="C4" s="15" t="s">
        <v>120</v>
      </c>
      <c r="D4" s="15" t="s">
        <v>120</v>
      </c>
      <c r="E4" s="15" t="s">
        <v>120</v>
      </c>
    </row>
    <row r="5" spans="1:5" x14ac:dyDescent="0.25">
      <c r="A5" s="21" t="s">
        <v>83</v>
      </c>
      <c r="B5" s="21" t="s">
        <v>83</v>
      </c>
      <c r="C5" s="21" t="s">
        <v>83</v>
      </c>
      <c r="D5" s="21" t="s">
        <v>83</v>
      </c>
      <c r="E5" s="21" t="s">
        <v>83</v>
      </c>
    </row>
    <row r="6" spans="1:5" x14ac:dyDescent="0.25">
      <c r="A6" s="7" t="s">
        <v>138</v>
      </c>
      <c r="B6" s="7" t="s">
        <v>139</v>
      </c>
      <c r="C6" s="7" t="s">
        <v>140</v>
      </c>
      <c r="D6" s="7" t="s">
        <v>141</v>
      </c>
      <c r="E6" s="7" t="s">
        <v>142</v>
      </c>
    </row>
    <row r="7" spans="1:5" ht="24.75" x14ac:dyDescent="0.25">
      <c r="A7" s="8" t="s">
        <v>143</v>
      </c>
      <c r="B7" s="8" t="s">
        <v>96</v>
      </c>
      <c r="C7" s="8" t="s">
        <v>153</v>
      </c>
      <c r="D7" s="8" t="s">
        <v>154</v>
      </c>
      <c r="E7" s="8">
        <v>10</v>
      </c>
    </row>
    <row r="8" spans="1:5" ht="24.75" x14ac:dyDescent="0.25">
      <c r="A8" s="8" t="s">
        <v>143</v>
      </c>
      <c r="B8" s="8" t="s">
        <v>96</v>
      </c>
      <c r="C8" s="8" t="s">
        <v>155</v>
      </c>
      <c r="D8" s="8" t="s">
        <v>156</v>
      </c>
      <c r="E8" s="8">
        <v>10</v>
      </c>
    </row>
    <row r="9" spans="1:5" ht="24.75" x14ac:dyDescent="0.25">
      <c r="A9" s="8" t="s">
        <v>143</v>
      </c>
      <c r="B9" s="8" t="s">
        <v>96</v>
      </c>
      <c r="C9" s="8" t="s">
        <v>157</v>
      </c>
      <c r="D9" s="8" t="s">
        <v>158</v>
      </c>
      <c r="E9" s="8">
        <v>10</v>
      </c>
    </row>
    <row r="10" spans="1:5" ht="24.75" x14ac:dyDescent="0.25">
      <c r="A10" s="8" t="s">
        <v>143</v>
      </c>
      <c r="B10" s="8" t="s">
        <v>96</v>
      </c>
      <c r="C10" s="8" t="s">
        <v>144</v>
      </c>
      <c r="D10" s="8" t="s">
        <v>145</v>
      </c>
      <c r="E10" s="8">
        <v>10</v>
      </c>
    </row>
    <row r="11" spans="1:5" ht="24.75" x14ac:dyDescent="0.25">
      <c r="A11" s="8" t="s">
        <v>143</v>
      </c>
      <c r="B11" s="8" t="s">
        <v>96</v>
      </c>
      <c r="C11" s="8" t="s">
        <v>146</v>
      </c>
      <c r="D11" s="8" t="s">
        <v>147</v>
      </c>
      <c r="E11" s="8">
        <v>10</v>
      </c>
    </row>
    <row r="12" spans="1:5" ht="24.75" x14ac:dyDescent="0.25">
      <c r="A12" s="8" t="s">
        <v>143</v>
      </c>
      <c r="B12" s="8" t="s">
        <v>96</v>
      </c>
      <c r="C12" s="8" t="s">
        <v>148</v>
      </c>
      <c r="D12" s="8" t="s">
        <v>149</v>
      </c>
      <c r="E12" s="8">
        <v>10</v>
      </c>
    </row>
    <row r="13" spans="1:5" ht="24.75" x14ac:dyDescent="0.25">
      <c r="A13" s="8" t="s">
        <v>143</v>
      </c>
      <c r="B13" s="8" t="s">
        <v>96</v>
      </c>
      <c r="C13" s="8" t="s">
        <v>150</v>
      </c>
      <c r="D13" s="8" t="s">
        <v>151</v>
      </c>
      <c r="E13" s="8">
        <v>10</v>
      </c>
    </row>
    <row r="14" spans="1:5" ht="24.75" x14ac:dyDescent="0.25">
      <c r="A14" s="8" t="s">
        <v>143</v>
      </c>
      <c r="B14" s="8" t="s">
        <v>96</v>
      </c>
      <c r="C14" s="8" t="s">
        <v>159</v>
      </c>
      <c r="D14" s="8" t="s">
        <v>160</v>
      </c>
      <c r="E14" s="8">
        <v>10</v>
      </c>
    </row>
    <row r="15" spans="1:5" ht="24.75" x14ac:dyDescent="0.25">
      <c r="A15" s="8" t="s">
        <v>143</v>
      </c>
      <c r="B15" s="8" t="s">
        <v>96</v>
      </c>
      <c r="C15" s="8" t="s">
        <v>161</v>
      </c>
      <c r="D15" s="8" t="s">
        <v>162</v>
      </c>
      <c r="E15" s="8">
        <v>10</v>
      </c>
    </row>
    <row r="16" spans="1:5" ht="24.75" x14ac:dyDescent="0.25">
      <c r="A16" s="8" t="s">
        <v>143</v>
      </c>
      <c r="B16" s="8" t="s">
        <v>96</v>
      </c>
      <c r="C16" s="8" t="s">
        <v>163</v>
      </c>
      <c r="D16" s="8" t="s">
        <v>164</v>
      </c>
      <c r="E16" s="8">
        <v>10</v>
      </c>
    </row>
    <row r="17" spans="1:5" ht="24.75" x14ac:dyDescent="0.25">
      <c r="A17" s="8" t="s">
        <v>143</v>
      </c>
      <c r="B17" s="8" t="s">
        <v>96</v>
      </c>
      <c r="C17" s="8" t="s">
        <v>165</v>
      </c>
      <c r="D17" s="8" t="s">
        <v>166</v>
      </c>
      <c r="E17" s="8">
        <v>10</v>
      </c>
    </row>
    <row r="18" spans="1:5" ht="24.75" x14ac:dyDescent="0.25">
      <c r="A18" s="8" t="s">
        <v>143</v>
      </c>
      <c r="B18" s="8" t="s">
        <v>96</v>
      </c>
      <c r="C18" s="8" t="s">
        <v>167</v>
      </c>
      <c r="D18" s="8" t="s">
        <v>168</v>
      </c>
      <c r="E18" s="8">
        <v>10</v>
      </c>
    </row>
    <row r="19" spans="1:5" x14ac:dyDescent="0.25">
      <c r="A19" s="1" t="s">
        <v>83</v>
      </c>
      <c r="B19" s="1" t="s">
        <v>83</v>
      </c>
      <c r="C19" s="1">
        <f>SUBTOTAL(103,Elements19_61[Elemento])</f>
        <v>12</v>
      </c>
      <c r="D19" s="1" t="s">
        <v>83</v>
      </c>
      <c r="E19" s="1">
        <f>SUBTOTAL(109,Elements19_61[Totais:])</f>
        <v>120</v>
      </c>
    </row>
  </sheetData>
  <mergeCells count="3">
    <mergeCell ref="A1:E2"/>
    <mergeCell ref="A4:E4"/>
    <mergeCell ref="A5:E5"/>
  </mergeCells>
  <hyperlinks>
    <hyperlink ref="A1" location="'19.6'!A1" display="CRAVACAO DE ESTACA PRE-FABRICADA DE CONCRETO,INCLUSIVE BATE- ESTACAS (VIDE TRANSPORTE NA FAMILIA 04.025),MEDIDA A PARTIR DO NIVEL DE OPERACAO DO BATE-ESTACAS PARA CARGA DE TRABALHO DE COMPRESSAO AXIAL DE ATE 250KN (25TF) .E EMENDA, P/CARGA DE TRAB.COMPRES" xr:uid="{00000000-0004-0000-1600-000000000000}"/>
    <hyperlink ref="B1" location="'19.6'!A1" display="CRAVACAO DE ESTACA PRE-FABRICADA DE CONCRETO,INCLUSIVE BATE- ESTACAS (VIDE TRANSPORTE NA FAMILIA 04.025),MEDIDA A PARTIR DO NIVEL DE OPERACAO DO BATE-ESTACAS PARA CARGA DE TRABALHO DE COMPRESSAO AXIAL DE ATE 250KN (25TF) .E EMENDA, P/CARGA DE TRAB.COMPRES" xr:uid="{00000000-0004-0000-1600-000001000000}"/>
    <hyperlink ref="C1" location="'19.6'!A1" display="CRAVACAO DE ESTACA PRE-FABRICADA DE CONCRETO,INCLUSIVE BATE- ESTACAS (VIDE TRANSPORTE NA FAMILIA 04.025),MEDIDA A PARTIR DO NIVEL DE OPERACAO DO BATE-ESTACAS PARA CARGA DE TRABALHO DE COMPRESSAO AXIAL DE ATE 250KN (25TF) .E EMENDA, P/CARGA DE TRAB.COMPRES" xr:uid="{00000000-0004-0000-1600-000002000000}"/>
    <hyperlink ref="D1" location="'19.6'!A1" display="CRAVACAO DE ESTACA PRE-FABRICADA DE CONCRETO,INCLUSIVE BATE- ESTACAS (VIDE TRANSPORTE NA FAMILIA 04.025),MEDIDA A PARTIR DO NIVEL DE OPERACAO DO BATE-ESTACAS PARA CARGA DE TRABALHO DE COMPRESSAO AXIAL DE ATE 250KN (25TF) .E EMENDA, P/CARGA DE TRAB.COMPRES" xr:uid="{00000000-0004-0000-1600-000003000000}"/>
    <hyperlink ref="E1" location="'19.6'!A1" display="CRAVACAO DE ESTACA PRE-FABRICADA DE CONCRETO,INCLUSIVE BATE- ESTACAS (VIDE TRANSPORTE NA FAMILIA 04.025),MEDIDA A PARTIR DO NIVEL DE OPERACAO DO BATE-ESTACAS PARA CARGA DE TRABALHO DE COMPRESSAO AXIAL DE ATE 250KN (25TF) .E EMENDA, P/CARGA DE TRAB.COMPRES" xr:uid="{00000000-0004-0000-1600-000004000000}"/>
    <hyperlink ref="A2" location="'19.6'!A1" display="CRAVACAO DE ESTACA PRE-FABRICADA DE CONCRETO,INCLUSIVE BATE- ESTACAS (VIDE TRANSPORTE NA FAMILIA 04.025),MEDIDA A PARTIR DO NIVEL DE OPERACAO DO BATE-ESTACAS PARA CARGA DE TRABALHO DE COMPRESSAO AXIAL DE ATE 250KN (25TF) .E EMENDA, P/CARGA DE TRAB.COMPRES" xr:uid="{00000000-0004-0000-1600-000005000000}"/>
    <hyperlink ref="B2" location="'19.6'!A1" display="CRAVACAO DE ESTACA PRE-FABRICADA DE CONCRETO,INCLUSIVE BATE- ESTACAS (VIDE TRANSPORTE NA FAMILIA 04.025),MEDIDA A PARTIR DO NIVEL DE OPERACAO DO BATE-ESTACAS PARA CARGA DE TRABALHO DE COMPRESSAO AXIAL DE ATE 250KN (25TF) .E EMENDA, P/CARGA DE TRAB.COMPRES" xr:uid="{00000000-0004-0000-1600-000006000000}"/>
    <hyperlink ref="C2" location="'19.6'!A1" display="CRAVACAO DE ESTACA PRE-FABRICADA DE CONCRETO,INCLUSIVE BATE- ESTACAS (VIDE TRANSPORTE NA FAMILIA 04.025),MEDIDA A PARTIR DO NIVEL DE OPERACAO DO BATE-ESTACAS PARA CARGA DE TRABALHO DE COMPRESSAO AXIAL DE ATE 250KN (25TF) .E EMENDA, P/CARGA DE TRAB.COMPRES" xr:uid="{00000000-0004-0000-1600-000007000000}"/>
    <hyperlink ref="D2" location="'19.6'!A1" display="CRAVACAO DE ESTACA PRE-FABRICADA DE CONCRETO,INCLUSIVE BATE- ESTACAS (VIDE TRANSPORTE NA FAMILIA 04.025),MEDIDA A PARTIR DO NIVEL DE OPERACAO DO BATE-ESTACAS PARA CARGA DE TRABALHO DE COMPRESSAO AXIAL DE ATE 250KN (25TF) .E EMENDA, P/CARGA DE TRAB.COMPRES" xr:uid="{00000000-0004-0000-1600-000008000000}"/>
    <hyperlink ref="E2" location="'19.6'!A1" display="CRAVACAO DE ESTACA PRE-FABRICADA DE CONCRETO,INCLUSIVE BATE- ESTACAS (VIDE TRANSPORTE NA FAMILIA 04.025),MEDIDA A PARTIR DO NIVEL DE OPERACAO DO BATE-ESTACAS PARA CARGA DE TRABALHO DE COMPRESSAO AXIAL DE ATE 250KN (25TF) .E EMENDA, P/CARGA DE TRAB.COMPRES" xr:uid="{00000000-0004-0000-1600-000009000000}"/>
    <hyperlink ref="A4" location="'19.6'!A1" display="Conexões estruturais (ALTE)" xr:uid="{00000000-0004-0000-1600-00000A000000}"/>
    <hyperlink ref="B4" location="'19.6'!A1" display="Conexões estruturais (ALTE)" xr:uid="{00000000-0004-0000-1600-00000B000000}"/>
    <hyperlink ref="C4" location="'19.6'!A1" display="Conexões estruturais (ALTE)" xr:uid="{00000000-0004-0000-1600-00000C000000}"/>
    <hyperlink ref="D4" location="'19.6'!A1" display="Conexões estruturais (ALTE)" xr:uid="{00000000-0004-0000-1600-00000D000000}"/>
    <hyperlink ref="E4" location="'19.6'!A1" display="Conexões estruturais (ALTE)" xr:uid="{00000000-0004-0000-16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E19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43</v>
      </c>
      <c r="B1" s="20" t="s">
        <v>43</v>
      </c>
      <c r="C1" s="20" t="s">
        <v>43</v>
      </c>
      <c r="D1" s="20" t="s">
        <v>43</v>
      </c>
      <c r="E1" s="20" t="s">
        <v>43</v>
      </c>
    </row>
    <row r="2" spans="1:5" x14ac:dyDescent="0.25">
      <c r="A2" s="20" t="s">
        <v>43</v>
      </c>
      <c r="B2" s="20" t="s">
        <v>43</v>
      </c>
      <c r="C2" s="20" t="s">
        <v>43</v>
      </c>
      <c r="D2" s="20" t="s">
        <v>43</v>
      </c>
      <c r="E2" s="20" t="s">
        <v>43</v>
      </c>
    </row>
    <row r="4" spans="1:5" x14ac:dyDescent="0.25">
      <c r="A4" s="15" t="s">
        <v>120</v>
      </c>
      <c r="B4" s="15" t="s">
        <v>120</v>
      </c>
      <c r="C4" s="15" t="s">
        <v>120</v>
      </c>
      <c r="D4" s="15" t="s">
        <v>120</v>
      </c>
      <c r="E4" s="15" t="s">
        <v>120</v>
      </c>
    </row>
    <row r="5" spans="1:5" x14ac:dyDescent="0.25">
      <c r="A5" s="21" t="s">
        <v>83</v>
      </c>
      <c r="B5" s="21" t="s">
        <v>83</v>
      </c>
      <c r="C5" s="21" t="s">
        <v>83</v>
      </c>
      <c r="D5" s="21" t="s">
        <v>83</v>
      </c>
      <c r="E5" s="21" t="s">
        <v>83</v>
      </c>
    </row>
    <row r="6" spans="1:5" x14ac:dyDescent="0.25">
      <c r="A6" s="7" t="s">
        <v>138</v>
      </c>
      <c r="B6" s="7" t="s">
        <v>139</v>
      </c>
      <c r="C6" s="7" t="s">
        <v>140</v>
      </c>
      <c r="D6" s="7" t="s">
        <v>141</v>
      </c>
      <c r="E6" s="7" t="s">
        <v>142</v>
      </c>
    </row>
    <row r="7" spans="1:5" ht="24.75" x14ac:dyDescent="0.25">
      <c r="A7" s="8" t="s">
        <v>143</v>
      </c>
      <c r="B7" s="8" t="s">
        <v>96</v>
      </c>
      <c r="C7" s="8" t="s">
        <v>153</v>
      </c>
      <c r="D7" s="8" t="s">
        <v>154</v>
      </c>
      <c r="E7" s="8">
        <v>10</v>
      </c>
    </row>
    <row r="8" spans="1:5" ht="24.75" x14ac:dyDescent="0.25">
      <c r="A8" s="8" t="s">
        <v>143</v>
      </c>
      <c r="B8" s="8" t="s">
        <v>96</v>
      </c>
      <c r="C8" s="8" t="s">
        <v>155</v>
      </c>
      <c r="D8" s="8" t="s">
        <v>156</v>
      </c>
      <c r="E8" s="8">
        <v>10</v>
      </c>
    </row>
    <row r="9" spans="1:5" ht="24.75" x14ac:dyDescent="0.25">
      <c r="A9" s="8" t="s">
        <v>143</v>
      </c>
      <c r="B9" s="8" t="s">
        <v>96</v>
      </c>
      <c r="C9" s="8" t="s">
        <v>157</v>
      </c>
      <c r="D9" s="8" t="s">
        <v>158</v>
      </c>
      <c r="E9" s="8">
        <v>10</v>
      </c>
    </row>
    <row r="10" spans="1:5" ht="24.75" x14ac:dyDescent="0.25">
      <c r="A10" s="8" t="s">
        <v>143</v>
      </c>
      <c r="B10" s="8" t="s">
        <v>96</v>
      </c>
      <c r="C10" s="8" t="s">
        <v>144</v>
      </c>
      <c r="D10" s="8" t="s">
        <v>145</v>
      </c>
      <c r="E10" s="8">
        <v>10</v>
      </c>
    </row>
    <row r="11" spans="1:5" ht="24.75" x14ac:dyDescent="0.25">
      <c r="A11" s="8" t="s">
        <v>143</v>
      </c>
      <c r="B11" s="8" t="s">
        <v>96</v>
      </c>
      <c r="C11" s="8" t="s">
        <v>146</v>
      </c>
      <c r="D11" s="8" t="s">
        <v>147</v>
      </c>
      <c r="E11" s="8">
        <v>10</v>
      </c>
    </row>
    <row r="12" spans="1:5" ht="24.75" x14ac:dyDescent="0.25">
      <c r="A12" s="8" t="s">
        <v>143</v>
      </c>
      <c r="B12" s="8" t="s">
        <v>96</v>
      </c>
      <c r="C12" s="8" t="s">
        <v>148</v>
      </c>
      <c r="D12" s="8" t="s">
        <v>149</v>
      </c>
      <c r="E12" s="8">
        <v>10</v>
      </c>
    </row>
    <row r="13" spans="1:5" ht="24.75" x14ac:dyDescent="0.25">
      <c r="A13" s="8" t="s">
        <v>143</v>
      </c>
      <c r="B13" s="8" t="s">
        <v>96</v>
      </c>
      <c r="C13" s="8" t="s">
        <v>150</v>
      </c>
      <c r="D13" s="8" t="s">
        <v>151</v>
      </c>
      <c r="E13" s="8">
        <v>10</v>
      </c>
    </row>
    <row r="14" spans="1:5" ht="24.75" x14ac:dyDescent="0.25">
      <c r="A14" s="8" t="s">
        <v>143</v>
      </c>
      <c r="B14" s="8" t="s">
        <v>96</v>
      </c>
      <c r="C14" s="8" t="s">
        <v>159</v>
      </c>
      <c r="D14" s="8" t="s">
        <v>160</v>
      </c>
      <c r="E14" s="8">
        <v>10</v>
      </c>
    </row>
    <row r="15" spans="1:5" ht="24.75" x14ac:dyDescent="0.25">
      <c r="A15" s="8" t="s">
        <v>143</v>
      </c>
      <c r="B15" s="8" t="s">
        <v>96</v>
      </c>
      <c r="C15" s="8" t="s">
        <v>161</v>
      </c>
      <c r="D15" s="8" t="s">
        <v>162</v>
      </c>
      <c r="E15" s="8">
        <v>10</v>
      </c>
    </row>
    <row r="16" spans="1:5" ht="24.75" x14ac:dyDescent="0.25">
      <c r="A16" s="8" t="s">
        <v>143</v>
      </c>
      <c r="B16" s="8" t="s">
        <v>96</v>
      </c>
      <c r="C16" s="8" t="s">
        <v>163</v>
      </c>
      <c r="D16" s="8" t="s">
        <v>164</v>
      </c>
      <c r="E16" s="8">
        <v>10</v>
      </c>
    </row>
    <row r="17" spans="1:5" ht="24.75" x14ac:dyDescent="0.25">
      <c r="A17" s="8" t="s">
        <v>143</v>
      </c>
      <c r="B17" s="8" t="s">
        <v>96</v>
      </c>
      <c r="C17" s="8" t="s">
        <v>165</v>
      </c>
      <c r="D17" s="8" t="s">
        <v>166</v>
      </c>
      <c r="E17" s="8">
        <v>10</v>
      </c>
    </row>
    <row r="18" spans="1:5" ht="24.75" x14ac:dyDescent="0.25">
      <c r="A18" s="8" t="s">
        <v>143</v>
      </c>
      <c r="B18" s="8" t="s">
        <v>96</v>
      </c>
      <c r="C18" s="8" t="s">
        <v>167</v>
      </c>
      <c r="D18" s="8" t="s">
        <v>168</v>
      </c>
      <c r="E18" s="8">
        <v>10</v>
      </c>
    </row>
    <row r="19" spans="1:5" x14ac:dyDescent="0.25">
      <c r="A19" s="1" t="s">
        <v>83</v>
      </c>
      <c r="B19" s="1" t="s">
        <v>83</v>
      </c>
      <c r="C19" s="1">
        <f>SUBTOTAL(103,Elements19_71[Elemento])</f>
        <v>12</v>
      </c>
      <c r="D19" s="1" t="s">
        <v>83</v>
      </c>
      <c r="E19" s="1">
        <f>SUBTOTAL(109,Elements19_71[Totais:])</f>
        <v>120</v>
      </c>
    </row>
  </sheetData>
  <mergeCells count="3">
    <mergeCell ref="A1:E2"/>
    <mergeCell ref="A4:E4"/>
    <mergeCell ref="A5:E5"/>
  </mergeCells>
  <hyperlinks>
    <hyperlink ref="A1" location="'19.7'!A1" display="ESTACA PRE-FABRICADA DE CONCRETO,MEDIDA A PARTIR DA COTA DE ARRASAMENTO,EXCLUSIVE EMENDAS,CRAVACAO E TRANSPORTE DE BATE- ESTACAS,PARA CARGA DE TRABALHO DE COMPRESSAO AXIAL DE ATE 25 0KN (25TF),CONFORME ABNT NBR 16258.FORNECIMENTO EMENDA, P/CARGA DE TRAB.D" xr:uid="{00000000-0004-0000-1700-000000000000}"/>
    <hyperlink ref="B1" location="'19.7'!A1" display="ESTACA PRE-FABRICADA DE CONCRETO,MEDIDA A PARTIR DA COTA DE ARRASAMENTO,EXCLUSIVE EMENDAS,CRAVACAO E TRANSPORTE DE BATE- ESTACAS,PARA CARGA DE TRABALHO DE COMPRESSAO AXIAL DE ATE 25 0KN (25TF),CONFORME ABNT NBR 16258.FORNECIMENTO EMENDA, P/CARGA DE TRAB.D" xr:uid="{00000000-0004-0000-1700-000001000000}"/>
    <hyperlink ref="C1" location="'19.7'!A1" display="ESTACA PRE-FABRICADA DE CONCRETO,MEDIDA A PARTIR DA COTA DE ARRASAMENTO,EXCLUSIVE EMENDAS,CRAVACAO E TRANSPORTE DE BATE- ESTACAS,PARA CARGA DE TRABALHO DE COMPRESSAO AXIAL DE ATE 25 0KN (25TF),CONFORME ABNT NBR 16258.FORNECIMENTO EMENDA, P/CARGA DE TRAB.D" xr:uid="{00000000-0004-0000-1700-000002000000}"/>
    <hyperlink ref="D1" location="'19.7'!A1" display="ESTACA PRE-FABRICADA DE CONCRETO,MEDIDA A PARTIR DA COTA DE ARRASAMENTO,EXCLUSIVE EMENDAS,CRAVACAO E TRANSPORTE DE BATE- ESTACAS,PARA CARGA DE TRABALHO DE COMPRESSAO AXIAL DE ATE 25 0KN (25TF),CONFORME ABNT NBR 16258.FORNECIMENTO EMENDA, P/CARGA DE TRAB.D" xr:uid="{00000000-0004-0000-1700-000003000000}"/>
    <hyperlink ref="E1" location="'19.7'!A1" display="ESTACA PRE-FABRICADA DE CONCRETO,MEDIDA A PARTIR DA COTA DE ARRASAMENTO,EXCLUSIVE EMENDAS,CRAVACAO E TRANSPORTE DE BATE- ESTACAS,PARA CARGA DE TRABALHO DE COMPRESSAO AXIAL DE ATE 25 0KN (25TF),CONFORME ABNT NBR 16258.FORNECIMENTO EMENDA, P/CARGA DE TRAB.D" xr:uid="{00000000-0004-0000-1700-000004000000}"/>
    <hyperlink ref="A2" location="'19.7'!A1" display="ESTACA PRE-FABRICADA DE CONCRETO,MEDIDA A PARTIR DA COTA DE ARRASAMENTO,EXCLUSIVE EMENDAS,CRAVACAO E TRANSPORTE DE BATE- ESTACAS,PARA CARGA DE TRABALHO DE COMPRESSAO AXIAL DE ATE 25 0KN (25TF),CONFORME ABNT NBR 16258.FORNECIMENTO EMENDA, P/CARGA DE TRAB.D" xr:uid="{00000000-0004-0000-1700-000005000000}"/>
    <hyperlink ref="B2" location="'19.7'!A1" display="ESTACA PRE-FABRICADA DE CONCRETO,MEDIDA A PARTIR DA COTA DE ARRASAMENTO,EXCLUSIVE EMENDAS,CRAVACAO E TRANSPORTE DE BATE- ESTACAS,PARA CARGA DE TRABALHO DE COMPRESSAO AXIAL DE ATE 25 0KN (25TF),CONFORME ABNT NBR 16258.FORNECIMENTO EMENDA, P/CARGA DE TRAB.D" xr:uid="{00000000-0004-0000-1700-000006000000}"/>
    <hyperlink ref="C2" location="'19.7'!A1" display="ESTACA PRE-FABRICADA DE CONCRETO,MEDIDA A PARTIR DA COTA DE ARRASAMENTO,EXCLUSIVE EMENDAS,CRAVACAO E TRANSPORTE DE BATE- ESTACAS,PARA CARGA DE TRABALHO DE COMPRESSAO AXIAL DE ATE 25 0KN (25TF),CONFORME ABNT NBR 16258.FORNECIMENTO EMENDA, P/CARGA DE TRAB.D" xr:uid="{00000000-0004-0000-1700-000007000000}"/>
    <hyperlink ref="D2" location="'19.7'!A1" display="ESTACA PRE-FABRICADA DE CONCRETO,MEDIDA A PARTIR DA COTA DE ARRASAMENTO,EXCLUSIVE EMENDAS,CRAVACAO E TRANSPORTE DE BATE- ESTACAS,PARA CARGA DE TRABALHO DE COMPRESSAO AXIAL DE ATE 25 0KN (25TF),CONFORME ABNT NBR 16258.FORNECIMENTO EMENDA, P/CARGA DE TRAB.D" xr:uid="{00000000-0004-0000-1700-000008000000}"/>
    <hyperlink ref="E2" location="'19.7'!A1" display="ESTACA PRE-FABRICADA DE CONCRETO,MEDIDA A PARTIR DA COTA DE ARRASAMENTO,EXCLUSIVE EMENDAS,CRAVACAO E TRANSPORTE DE BATE- ESTACAS,PARA CARGA DE TRABALHO DE COMPRESSAO AXIAL DE ATE 25 0KN (25TF),CONFORME ABNT NBR 16258.FORNECIMENTO EMENDA, P/CARGA DE TRAB.D" xr:uid="{00000000-0004-0000-1700-000009000000}"/>
    <hyperlink ref="A4" location="'19.7'!A1" display="Conexões estruturais (ALTE)" xr:uid="{00000000-0004-0000-1700-00000A000000}"/>
    <hyperlink ref="B4" location="'19.7'!A1" display="Conexões estruturais (ALTE)" xr:uid="{00000000-0004-0000-1700-00000B000000}"/>
    <hyperlink ref="C4" location="'19.7'!A1" display="Conexões estruturais (ALTE)" xr:uid="{00000000-0004-0000-1700-00000C000000}"/>
    <hyperlink ref="D4" location="'19.7'!A1" display="Conexões estruturais (ALTE)" xr:uid="{00000000-0004-0000-1700-00000D000000}"/>
    <hyperlink ref="E4" location="'19.7'!A1" display="Conexões estruturais (ALTE)" xr:uid="{00000000-0004-0000-17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E19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46</v>
      </c>
      <c r="B1" s="20" t="s">
        <v>46</v>
      </c>
      <c r="C1" s="20" t="s">
        <v>46</v>
      </c>
      <c r="D1" s="20" t="s">
        <v>46</v>
      </c>
      <c r="E1" s="20" t="s">
        <v>46</v>
      </c>
    </row>
    <row r="2" spans="1:5" x14ac:dyDescent="0.25">
      <c r="A2" s="20" t="s">
        <v>46</v>
      </c>
      <c r="B2" s="20" t="s">
        <v>46</v>
      </c>
      <c r="C2" s="20" t="s">
        <v>46</v>
      </c>
      <c r="D2" s="20" t="s">
        <v>46</v>
      </c>
      <c r="E2" s="20" t="s">
        <v>46</v>
      </c>
    </row>
    <row r="4" spans="1:5" x14ac:dyDescent="0.25">
      <c r="A4" s="15" t="s">
        <v>123</v>
      </c>
      <c r="B4" s="15" t="s">
        <v>123</v>
      </c>
      <c r="C4" s="15" t="s">
        <v>123</v>
      </c>
      <c r="D4" s="15" t="s">
        <v>123</v>
      </c>
      <c r="E4" s="15" t="s">
        <v>123</v>
      </c>
    </row>
    <row r="5" spans="1:5" x14ac:dyDescent="0.25">
      <c r="A5" s="21" t="s">
        <v>83</v>
      </c>
      <c r="B5" s="21" t="s">
        <v>83</v>
      </c>
      <c r="C5" s="21" t="s">
        <v>83</v>
      </c>
      <c r="D5" s="21" t="s">
        <v>83</v>
      </c>
      <c r="E5" s="21" t="s">
        <v>83</v>
      </c>
    </row>
    <row r="6" spans="1:5" x14ac:dyDescent="0.25">
      <c r="A6" s="7" t="s">
        <v>138</v>
      </c>
      <c r="B6" s="7" t="s">
        <v>139</v>
      </c>
      <c r="C6" s="7" t="s">
        <v>140</v>
      </c>
      <c r="D6" s="7" t="s">
        <v>141</v>
      </c>
      <c r="E6" s="7" t="s">
        <v>142</v>
      </c>
    </row>
    <row r="7" spans="1:5" ht="24.75" x14ac:dyDescent="0.25">
      <c r="A7" s="8" t="s">
        <v>143</v>
      </c>
      <c r="B7" s="8" t="s">
        <v>96</v>
      </c>
      <c r="C7" s="8" t="s">
        <v>153</v>
      </c>
      <c r="D7" s="8" t="s">
        <v>154</v>
      </c>
      <c r="E7" s="8">
        <v>1</v>
      </c>
    </row>
    <row r="8" spans="1:5" ht="24.75" x14ac:dyDescent="0.25">
      <c r="A8" s="8" t="s">
        <v>143</v>
      </c>
      <c r="B8" s="8" t="s">
        <v>96</v>
      </c>
      <c r="C8" s="8" t="s">
        <v>155</v>
      </c>
      <c r="D8" s="8" t="s">
        <v>156</v>
      </c>
      <c r="E8" s="8">
        <v>1</v>
      </c>
    </row>
    <row r="9" spans="1:5" ht="24.75" x14ac:dyDescent="0.25">
      <c r="A9" s="8" t="s">
        <v>143</v>
      </c>
      <c r="B9" s="8" t="s">
        <v>96</v>
      </c>
      <c r="C9" s="8" t="s">
        <v>157</v>
      </c>
      <c r="D9" s="8" t="s">
        <v>158</v>
      </c>
      <c r="E9" s="8">
        <v>1</v>
      </c>
    </row>
    <row r="10" spans="1:5" ht="24.75" x14ac:dyDescent="0.25">
      <c r="A10" s="8" t="s">
        <v>143</v>
      </c>
      <c r="B10" s="8" t="s">
        <v>96</v>
      </c>
      <c r="C10" s="8" t="s">
        <v>144</v>
      </c>
      <c r="D10" s="8" t="s">
        <v>145</v>
      </c>
      <c r="E10" s="8">
        <v>1</v>
      </c>
    </row>
    <row r="11" spans="1:5" ht="24.75" x14ac:dyDescent="0.25">
      <c r="A11" s="8" t="s">
        <v>143</v>
      </c>
      <c r="B11" s="8" t="s">
        <v>96</v>
      </c>
      <c r="C11" s="8" t="s">
        <v>146</v>
      </c>
      <c r="D11" s="8" t="s">
        <v>147</v>
      </c>
      <c r="E11" s="8">
        <v>1</v>
      </c>
    </row>
    <row r="12" spans="1:5" ht="24.75" x14ac:dyDescent="0.25">
      <c r="A12" s="8" t="s">
        <v>143</v>
      </c>
      <c r="B12" s="8" t="s">
        <v>96</v>
      </c>
      <c r="C12" s="8" t="s">
        <v>148</v>
      </c>
      <c r="D12" s="8" t="s">
        <v>149</v>
      </c>
      <c r="E12" s="8">
        <v>1</v>
      </c>
    </row>
    <row r="13" spans="1:5" ht="24.75" x14ac:dyDescent="0.25">
      <c r="A13" s="8" t="s">
        <v>143</v>
      </c>
      <c r="B13" s="8" t="s">
        <v>96</v>
      </c>
      <c r="C13" s="8" t="s">
        <v>150</v>
      </c>
      <c r="D13" s="8" t="s">
        <v>151</v>
      </c>
      <c r="E13" s="8">
        <v>1</v>
      </c>
    </row>
    <row r="14" spans="1:5" ht="24.75" x14ac:dyDescent="0.25">
      <c r="A14" s="8" t="s">
        <v>143</v>
      </c>
      <c r="B14" s="8" t="s">
        <v>96</v>
      </c>
      <c r="C14" s="8" t="s">
        <v>159</v>
      </c>
      <c r="D14" s="8" t="s">
        <v>160</v>
      </c>
      <c r="E14" s="8">
        <v>1</v>
      </c>
    </row>
    <row r="15" spans="1:5" ht="24.75" x14ac:dyDescent="0.25">
      <c r="A15" s="8" t="s">
        <v>143</v>
      </c>
      <c r="B15" s="8" t="s">
        <v>96</v>
      </c>
      <c r="C15" s="8" t="s">
        <v>161</v>
      </c>
      <c r="D15" s="8" t="s">
        <v>162</v>
      </c>
      <c r="E15" s="8">
        <v>1</v>
      </c>
    </row>
    <row r="16" spans="1:5" ht="24.75" x14ac:dyDescent="0.25">
      <c r="A16" s="8" t="s">
        <v>143</v>
      </c>
      <c r="B16" s="8" t="s">
        <v>96</v>
      </c>
      <c r="C16" s="8" t="s">
        <v>163</v>
      </c>
      <c r="D16" s="8" t="s">
        <v>164</v>
      </c>
      <c r="E16" s="8">
        <v>1</v>
      </c>
    </row>
    <row r="17" spans="1:5" ht="24.75" x14ac:dyDescent="0.25">
      <c r="A17" s="8" t="s">
        <v>143</v>
      </c>
      <c r="B17" s="8" t="s">
        <v>96</v>
      </c>
      <c r="C17" s="8" t="s">
        <v>165</v>
      </c>
      <c r="D17" s="8" t="s">
        <v>166</v>
      </c>
      <c r="E17" s="8">
        <v>1</v>
      </c>
    </row>
    <row r="18" spans="1:5" ht="24.75" x14ac:dyDescent="0.25">
      <c r="A18" s="8" t="s">
        <v>143</v>
      </c>
      <c r="B18" s="8" t="s">
        <v>96</v>
      </c>
      <c r="C18" s="8" t="s">
        <v>167</v>
      </c>
      <c r="D18" s="8" t="s">
        <v>168</v>
      </c>
      <c r="E18" s="8">
        <v>1</v>
      </c>
    </row>
    <row r="19" spans="1:5" x14ac:dyDescent="0.25">
      <c r="A19" s="1" t="s">
        <v>83</v>
      </c>
      <c r="B19" s="1" t="s">
        <v>83</v>
      </c>
      <c r="C19" s="1">
        <f>SUBTOTAL(103,Elements19_81[Elemento])</f>
        <v>12</v>
      </c>
      <c r="D19" s="1" t="s">
        <v>83</v>
      </c>
      <c r="E19" s="1">
        <f>SUBTOTAL(109,Elements19_81[Totais:])</f>
        <v>12</v>
      </c>
    </row>
  </sheetData>
  <mergeCells count="3">
    <mergeCell ref="A1:E2"/>
    <mergeCell ref="A4:E4"/>
    <mergeCell ref="A5:E5"/>
  </mergeCells>
  <hyperlinks>
    <hyperlink ref="A1" location="'19.8'!A1" display="EMENDA METALICA EM ESTACA PRE-FABRICADA,PARA CARGA DE TRABAL HO DE COMPRESSAO AXIAL DE ATE 250KN(25TF) DE TRABALHO DE COMPRESSAO AXIAL, ATE 0250KN (25TF)" xr:uid="{00000000-0004-0000-1800-000000000000}"/>
    <hyperlink ref="B1" location="'19.8'!A1" display="EMENDA METALICA EM ESTACA PRE-FABRICADA,PARA CARGA DE TRABAL HO DE COMPRESSAO AXIAL DE ATE 250KN(25TF) DE TRABALHO DE COMPRESSAO AXIAL, ATE 0250KN (25TF)" xr:uid="{00000000-0004-0000-1800-000001000000}"/>
    <hyperlink ref="C1" location="'19.8'!A1" display="EMENDA METALICA EM ESTACA PRE-FABRICADA,PARA CARGA DE TRABAL HO DE COMPRESSAO AXIAL DE ATE 250KN(25TF) DE TRABALHO DE COMPRESSAO AXIAL, ATE 0250KN (25TF)" xr:uid="{00000000-0004-0000-1800-000002000000}"/>
    <hyperlink ref="D1" location="'19.8'!A1" display="EMENDA METALICA EM ESTACA PRE-FABRICADA,PARA CARGA DE TRABAL HO DE COMPRESSAO AXIAL DE ATE 250KN(25TF) DE TRABALHO DE COMPRESSAO AXIAL, ATE 0250KN (25TF)" xr:uid="{00000000-0004-0000-1800-000003000000}"/>
    <hyperlink ref="E1" location="'19.8'!A1" display="EMENDA METALICA EM ESTACA PRE-FABRICADA,PARA CARGA DE TRABAL HO DE COMPRESSAO AXIAL DE ATE 250KN(25TF) DE TRABALHO DE COMPRESSAO AXIAL, ATE 0250KN (25TF)" xr:uid="{00000000-0004-0000-1800-000004000000}"/>
    <hyperlink ref="A2" location="'19.8'!A1" display="EMENDA METALICA EM ESTACA PRE-FABRICADA,PARA CARGA DE TRABAL HO DE COMPRESSAO AXIAL DE ATE 250KN(25TF) DE TRABALHO DE COMPRESSAO AXIAL, ATE 0250KN (25TF)" xr:uid="{00000000-0004-0000-1800-000005000000}"/>
    <hyperlink ref="B2" location="'19.8'!A1" display="EMENDA METALICA EM ESTACA PRE-FABRICADA,PARA CARGA DE TRABAL HO DE COMPRESSAO AXIAL DE ATE 250KN(25TF) DE TRABALHO DE COMPRESSAO AXIAL, ATE 0250KN (25TF)" xr:uid="{00000000-0004-0000-1800-000006000000}"/>
    <hyperlink ref="C2" location="'19.8'!A1" display="EMENDA METALICA EM ESTACA PRE-FABRICADA,PARA CARGA DE TRABAL HO DE COMPRESSAO AXIAL DE ATE 250KN(25TF) DE TRABALHO DE COMPRESSAO AXIAL, ATE 0250KN (25TF)" xr:uid="{00000000-0004-0000-1800-000007000000}"/>
    <hyperlink ref="D2" location="'19.8'!A1" display="EMENDA METALICA EM ESTACA PRE-FABRICADA,PARA CARGA DE TRABAL HO DE COMPRESSAO AXIAL DE ATE 250KN(25TF) DE TRABALHO DE COMPRESSAO AXIAL, ATE 0250KN (25TF)" xr:uid="{00000000-0004-0000-1800-000008000000}"/>
    <hyperlink ref="E2" location="'19.8'!A1" display="EMENDA METALICA EM ESTACA PRE-FABRICADA,PARA CARGA DE TRABAL HO DE COMPRESSAO AXIAL DE ATE 250KN(25TF) DE TRABALHO DE COMPRESSAO AXIAL, ATE 0250KN (25TF)" xr:uid="{00000000-0004-0000-1800-000009000000}"/>
    <hyperlink ref="A4" location="'19.8'!A1" display="Conexões estruturais" xr:uid="{00000000-0004-0000-1800-00000A000000}"/>
    <hyperlink ref="B4" location="'19.8'!A1" display="Conexões estruturais" xr:uid="{00000000-0004-0000-1800-00000B000000}"/>
    <hyperlink ref="C4" location="'19.8'!A1" display="Conexões estruturais" xr:uid="{00000000-0004-0000-1800-00000C000000}"/>
    <hyperlink ref="D4" location="'19.8'!A1" display="Conexões estruturais" xr:uid="{00000000-0004-0000-1800-00000D000000}"/>
    <hyperlink ref="E4" location="'19.8'!A1" display="Conexões estruturais" xr:uid="{00000000-0004-0000-18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E19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50</v>
      </c>
      <c r="B1" s="20" t="s">
        <v>50</v>
      </c>
      <c r="C1" s="20" t="s">
        <v>50</v>
      </c>
      <c r="D1" s="20" t="s">
        <v>50</v>
      </c>
      <c r="E1" s="20" t="s">
        <v>50</v>
      </c>
    </row>
    <row r="2" spans="1:5" x14ac:dyDescent="0.25">
      <c r="A2" s="20" t="s">
        <v>50</v>
      </c>
      <c r="B2" s="20" t="s">
        <v>50</v>
      </c>
      <c r="C2" s="20" t="s">
        <v>50</v>
      </c>
      <c r="D2" s="20" t="s">
        <v>50</v>
      </c>
      <c r="E2" s="20" t="s">
        <v>50</v>
      </c>
    </row>
    <row r="4" spans="1:5" x14ac:dyDescent="0.25">
      <c r="A4" s="15" t="s">
        <v>123</v>
      </c>
      <c r="B4" s="15" t="s">
        <v>123</v>
      </c>
      <c r="C4" s="15" t="s">
        <v>123</v>
      </c>
      <c r="D4" s="15" t="s">
        <v>123</v>
      </c>
      <c r="E4" s="15" t="s">
        <v>123</v>
      </c>
    </row>
    <row r="5" spans="1:5" x14ac:dyDescent="0.25">
      <c r="A5" s="21" t="s">
        <v>83</v>
      </c>
      <c r="B5" s="21" t="s">
        <v>83</v>
      </c>
      <c r="C5" s="21" t="s">
        <v>83</v>
      </c>
      <c r="D5" s="21" t="s">
        <v>83</v>
      </c>
      <c r="E5" s="21" t="s">
        <v>83</v>
      </c>
    </row>
    <row r="6" spans="1:5" x14ac:dyDescent="0.25">
      <c r="A6" s="7" t="s">
        <v>138</v>
      </c>
      <c r="B6" s="7" t="s">
        <v>139</v>
      </c>
      <c r="C6" s="7" t="s">
        <v>140</v>
      </c>
      <c r="D6" s="7" t="s">
        <v>141</v>
      </c>
      <c r="E6" s="7" t="s">
        <v>142</v>
      </c>
    </row>
    <row r="7" spans="1:5" ht="24.75" x14ac:dyDescent="0.25">
      <c r="A7" s="8" t="s">
        <v>143</v>
      </c>
      <c r="B7" s="8" t="s">
        <v>96</v>
      </c>
      <c r="C7" s="8" t="s">
        <v>153</v>
      </c>
      <c r="D7" s="8" t="s">
        <v>154</v>
      </c>
      <c r="E7" s="8">
        <v>1</v>
      </c>
    </row>
    <row r="8" spans="1:5" ht="24.75" x14ac:dyDescent="0.25">
      <c r="A8" s="8" t="s">
        <v>143</v>
      </c>
      <c r="B8" s="8" t="s">
        <v>96</v>
      </c>
      <c r="C8" s="8" t="s">
        <v>155</v>
      </c>
      <c r="D8" s="8" t="s">
        <v>156</v>
      </c>
      <c r="E8" s="8">
        <v>1</v>
      </c>
    </row>
    <row r="9" spans="1:5" ht="24.75" x14ac:dyDescent="0.25">
      <c r="A9" s="8" t="s">
        <v>143</v>
      </c>
      <c r="B9" s="8" t="s">
        <v>96</v>
      </c>
      <c r="C9" s="8" t="s">
        <v>157</v>
      </c>
      <c r="D9" s="8" t="s">
        <v>158</v>
      </c>
      <c r="E9" s="8">
        <v>1</v>
      </c>
    </row>
    <row r="10" spans="1:5" ht="24.75" x14ac:dyDescent="0.25">
      <c r="A10" s="8" t="s">
        <v>143</v>
      </c>
      <c r="B10" s="8" t="s">
        <v>96</v>
      </c>
      <c r="C10" s="8" t="s">
        <v>144</v>
      </c>
      <c r="D10" s="8" t="s">
        <v>145</v>
      </c>
      <c r="E10" s="8">
        <v>1</v>
      </c>
    </row>
    <row r="11" spans="1:5" ht="24.75" x14ac:dyDescent="0.25">
      <c r="A11" s="8" t="s">
        <v>143</v>
      </c>
      <c r="B11" s="8" t="s">
        <v>96</v>
      </c>
      <c r="C11" s="8" t="s">
        <v>146</v>
      </c>
      <c r="D11" s="8" t="s">
        <v>147</v>
      </c>
      <c r="E11" s="8">
        <v>1</v>
      </c>
    </row>
    <row r="12" spans="1:5" ht="24.75" x14ac:dyDescent="0.25">
      <c r="A12" s="8" t="s">
        <v>143</v>
      </c>
      <c r="B12" s="8" t="s">
        <v>96</v>
      </c>
      <c r="C12" s="8" t="s">
        <v>148</v>
      </c>
      <c r="D12" s="8" t="s">
        <v>149</v>
      </c>
      <c r="E12" s="8">
        <v>1</v>
      </c>
    </row>
    <row r="13" spans="1:5" ht="24.75" x14ac:dyDescent="0.25">
      <c r="A13" s="8" t="s">
        <v>143</v>
      </c>
      <c r="B13" s="8" t="s">
        <v>96</v>
      </c>
      <c r="C13" s="8" t="s">
        <v>150</v>
      </c>
      <c r="D13" s="8" t="s">
        <v>151</v>
      </c>
      <c r="E13" s="8">
        <v>1</v>
      </c>
    </row>
    <row r="14" spans="1:5" ht="24.75" x14ac:dyDescent="0.25">
      <c r="A14" s="8" t="s">
        <v>143</v>
      </c>
      <c r="B14" s="8" t="s">
        <v>96</v>
      </c>
      <c r="C14" s="8" t="s">
        <v>159</v>
      </c>
      <c r="D14" s="8" t="s">
        <v>160</v>
      </c>
      <c r="E14" s="8">
        <v>1</v>
      </c>
    </row>
    <row r="15" spans="1:5" ht="24.75" x14ac:dyDescent="0.25">
      <c r="A15" s="8" t="s">
        <v>143</v>
      </c>
      <c r="B15" s="8" t="s">
        <v>96</v>
      </c>
      <c r="C15" s="8" t="s">
        <v>161</v>
      </c>
      <c r="D15" s="8" t="s">
        <v>162</v>
      </c>
      <c r="E15" s="8">
        <v>1</v>
      </c>
    </row>
    <row r="16" spans="1:5" ht="24.75" x14ac:dyDescent="0.25">
      <c r="A16" s="8" t="s">
        <v>143</v>
      </c>
      <c r="B16" s="8" t="s">
        <v>96</v>
      </c>
      <c r="C16" s="8" t="s">
        <v>163</v>
      </c>
      <c r="D16" s="8" t="s">
        <v>164</v>
      </c>
      <c r="E16" s="8">
        <v>1</v>
      </c>
    </row>
    <row r="17" spans="1:5" ht="24.75" x14ac:dyDescent="0.25">
      <c r="A17" s="8" t="s">
        <v>143</v>
      </c>
      <c r="B17" s="8" t="s">
        <v>96</v>
      </c>
      <c r="C17" s="8" t="s">
        <v>165</v>
      </c>
      <c r="D17" s="8" t="s">
        <v>166</v>
      </c>
      <c r="E17" s="8">
        <v>1</v>
      </c>
    </row>
    <row r="18" spans="1:5" ht="24.75" x14ac:dyDescent="0.25">
      <c r="A18" s="8" t="s">
        <v>143</v>
      </c>
      <c r="B18" s="8" t="s">
        <v>96</v>
      </c>
      <c r="C18" s="8" t="s">
        <v>167</v>
      </c>
      <c r="D18" s="8" t="s">
        <v>168</v>
      </c>
      <c r="E18" s="8">
        <v>1</v>
      </c>
    </row>
    <row r="19" spans="1:5" x14ac:dyDescent="0.25">
      <c r="A19" s="1" t="s">
        <v>83</v>
      </c>
      <c r="B19" s="1" t="s">
        <v>83</v>
      </c>
      <c r="C19" s="1">
        <f>SUBTOTAL(103,Elements19_91[Elemento])</f>
        <v>12</v>
      </c>
      <c r="D19" s="1" t="s">
        <v>83</v>
      </c>
      <c r="E19" s="1">
        <f>SUBTOTAL(109,Elements19_91[Totais:])</f>
        <v>12</v>
      </c>
    </row>
  </sheetData>
  <mergeCells count="3">
    <mergeCell ref="A1:E2"/>
    <mergeCell ref="A4:E4"/>
    <mergeCell ref="A5:E5"/>
  </mergeCells>
  <hyperlinks>
    <hyperlink ref="A1" location="'19.9'!A1" display="ARRASAMENTO DE ESTACA DE ACO,PERFIL I DE 12&quot; A 20&quot; AIS" xr:uid="{00000000-0004-0000-1900-000000000000}"/>
    <hyperlink ref="B1" location="'19.9'!A1" display="ARRASAMENTO DE ESTACA DE ACO,PERFIL I DE 12&quot; A 20&quot; AIS" xr:uid="{00000000-0004-0000-1900-000001000000}"/>
    <hyperlink ref="C1" location="'19.9'!A1" display="ARRASAMENTO DE ESTACA DE ACO,PERFIL I DE 12&quot; A 20&quot; AIS" xr:uid="{00000000-0004-0000-1900-000002000000}"/>
    <hyperlink ref="D1" location="'19.9'!A1" display="ARRASAMENTO DE ESTACA DE ACO,PERFIL I DE 12&quot; A 20&quot; AIS" xr:uid="{00000000-0004-0000-1900-000003000000}"/>
    <hyperlink ref="E1" location="'19.9'!A1" display="ARRASAMENTO DE ESTACA DE ACO,PERFIL I DE 12&quot; A 20&quot; AIS" xr:uid="{00000000-0004-0000-1900-000004000000}"/>
    <hyperlink ref="A2" location="'19.9'!A1" display="ARRASAMENTO DE ESTACA DE ACO,PERFIL I DE 12&quot; A 20&quot; AIS" xr:uid="{00000000-0004-0000-1900-000005000000}"/>
    <hyperlink ref="B2" location="'19.9'!A1" display="ARRASAMENTO DE ESTACA DE ACO,PERFIL I DE 12&quot; A 20&quot; AIS" xr:uid="{00000000-0004-0000-1900-000006000000}"/>
    <hyperlink ref="C2" location="'19.9'!A1" display="ARRASAMENTO DE ESTACA DE ACO,PERFIL I DE 12&quot; A 20&quot; AIS" xr:uid="{00000000-0004-0000-1900-000007000000}"/>
    <hyperlink ref="D2" location="'19.9'!A1" display="ARRASAMENTO DE ESTACA DE ACO,PERFIL I DE 12&quot; A 20&quot; AIS" xr:uid="{00000000-0004-0000-1900-000008000000}"/>
    <hyperlink ref="E2" location="'19.9'!A1" display="ARRASAMENTO DE ESTACA DE ACO,PERFIL I DE 12&quot; A 20&quot; AIS" xr:uid="{00000000-0004-0000-1900-000009000000}"/>
    <hyperlink ref="A4" location="'19.9'!A1" display="Conexões estruturais" xr:uid="{00000000-0004-0000-1900-00000A000000}"/>
    <hyperlink ref="B4" location="'19.9'!A1" display="Conexões estruturais" xr:uid="{00000000-0004-0000-1900-00000B000000}"/>
    <hyperlink ref="C4" location="'19.9'!A1" display="Conexões estruturais" xr:uid="{00000000-0004-0000-1900-00000C000000}"/>
    <hyperlink ref="D4" location="'19.9'!A1" display="Conexões estruturais" xr:uid="{00000000-0004-0000-1900-00000D000000}"/>
    <hyperlink ref="E4" location="'19.9'!A1" display="Conexões estruturais" xr:uid="{00000000-0004-0000-19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E8"/>
  <sheetViews>
    <sheetView showGridLines="0" workbookViewId="0">
      <selection sqref="A1:E2"/>
    </sheetView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54</v>
      </c>
      <c r="B1" s="20" t="s">
        <v>54</v>
      </c>
      <c r="C1" s="20" t="s">
        <v>54</v>
      </c>
      <c r="D1" s="20" t="s">
        <v>54</v>
      </c>
      <c r="E1" s="20" t="s">
        <v>54</v>
      </c>
    </row>
    <row r="2" spans="1:5" x14ac:dyDescent="0.25">
      <c r="A2" s="20" t="s">
        <v>54</v>
      </c>
      <c r="B2" s="20" t="s">
        <v>54</v>
      </c>
      <c r="C2" s="20" t="s">
        <v>54</v>
      </c>
      <c r="D2" s="20" t="s">
        <v>54</v>
      </c>
      <c r="E2" s="20" t="s">
        <v>54</v>
      </c>
    </row>
    <row r="4" spans="1:5" x14ac:dyDescent="0.25">
      <c r="A4" s="15" t="s">
        <v>126</v>
      </c>
      <c r="B4" s="15" t="s">
        <v>126</v>
      </c>
      <c r="C4" s="15" t="s">
        <v>126</v>
      </c>
      <c r="D4" s="15" t="s">
        <v>126</v>
      </c>
      <c r="E4" s="15" t="s">
        <v>126</v>
      </c>
    </row>
    <row r="5" spans="1:5" x14ac:dyDescent="0.25">
      <c r="A5" s="21" t="s">
        <v>83</v>
      </c>
      <c r="B5" s="21" t="s">
        <v>83</v>
      </c>
      <c r="C5" s="21" t="s">
        <v>83</v>
      </c>
      <c r="D5" s="21" t="s">
        <v>83</v>
      </c>
      <c r="E5" s="21" t="s">
        <v>83</v>
      </c>
    </row>
    <row r="6" spans="1:5" x14ac:dyDescent="0.25">
      <c r="A6" s="7" t="s">
        <v>138</v>
      </c>
      <c r="B6" s="7" t="s">
        <v>139</v>
      </c>
      <c r="C6" s="7" t="s">
        <v>140</v>
      </c>
      <c r="D6" s="7" t="s">
        <v>141</v>
      </c>
      <c r="E6" s="7" t="s">
        <v>142</v>
      </c>
    </row>
    <row r="7" spans="1:5" ht="24.75" x14ac:dyDescent="0.25">
      <c r="A7" s="8" t="s">
        <v>143</v>
      </c>
      <c r="B7" s="8" t="s">
        <v>96</v>
      </c>
      <c r="C7" s="8" t="s">
        <v>169</v>
      </c>
      <c r="D7" s="8" t="s">
        <v>170</v>
      </c>
      <c r="E7" s="8">
        <v>43.327539183811368</v>
      </c>
    </row>
    <row r="8" spans="1:5" x14ac:dyDescent="0.25">
      <c r="A8" s="1" t="s">
        <v>83</v>
      </c>
      <c r="B8" s="1" t="s">
        <v>83</v>
      </c>
      <c r="C8" s="1">
        <f>SUBTOTAL(103,Elements19_101[Elemento])</f>
        <v>1</v>
      </c>
      <c r="D8" s="1" t="s">
        <v>83</v>
      </c>
      <c r="E8" s="1">
        <f>SUBTOTAL(109,Elements19_101[Totais:])</f>
        <v>43.327539183811368</v>
      </c>
    </row>
  </sheetData>
  <mergeCells count="3">
    <mergeCell ref="A1:E2"/>
    <mergeCell ref="A4:E4"/>
    <mergeCell ref="A5:E5"/>
  </mergeCells>
  <hyperlinks>
    <hyperlink ref="A1" location="'19.10'!A1" display="PISO DE FRISO DE IPÊ OU MADEIRA EQUIVALENTE, COM 10CM DE LARGURA, 2CM DE ESPESSURA, PREGADO SOBRE PILARES DE MADEIRA ROLIÇA. REF: EMOP (13.398.0015-0)" xr:uid="{00000000-0004-0000-1A00-000000000000}"/>
    <hyperlink ref="B1" location="'19.10'!A1" display="PISO DE FRISO DE IPÊ OU MADEIRA EQUIVALENTE, COM 10CM DE LARGURA, 2CM DE ESPESSURA, PREGADO SOBRE PILARES DE MADEIRA ROLIÇA. REF: EMOP (13.398.0015-0)" xr:uid="{00000000-0004-0000-1A00-000001000000}"/>
    <hyperlink ref="C1" location="'19.10'!A1" display="PISO DE FRISO DE IPÊ OU MADEIRA EQUIVALENTE, COM 10CM DE LARGURA, 2CM DE ESPESSURA, PREGADO SOBRE PILARES DE MADEIRA ROLIÇA. REF: EMOP (13.398.0015-0)" xr:uid="{00000000-0004-0000-1A00-000002000000}"/>
    <hyperlink ref="D1" location="'19.10'!A1" display="PISO DE FRISO DE IPÊ OU MADEIRA EQUIVALENTE, COM 10CM DE LARGURA, 2CM DE ESPESSURA, PREGADO SOBRE PILARES DE MADEIRA ROLIÇA. REF: EMOP (13.398.0015-0)" xr:uid="{00000000-0004-0000-1A00-000003000000}"/>
    <hyperlink ref="E1" location="'19.10'!A1" display="PISO DE FRISO DE IPÊ OU MADEIRA EQUIVALENTE, COM 10CM DE LARGURA, 2CM DE ESPESSURA, PREGADO SOBRE PILARES DE MADEIRA ROLIÇA. REF: EMOP (13.398.0015-0)" xr:uid="{00000000-0004-0000-1A00-000004000000}"/>
    <hyperlink ref="A2" location="'19.10'!A1" display="PISO DE FRISO DE IPÊ OU MADEIRA EQUIVALENTE, COM 10CM DE LARGURA, 2CM DE ESPESSURA, PREGADO SOBRE PILARES DE MADEIRA ROLIÇA. REF: EMOP (13.398.0015-0)" xr:uid="{00000000-0004-0000-1A00-000005000000}"/>
    <hyperlink ref="B2" location="'19.10'!A1" display="PISO DE FRISO DE IPÊ OU MADEIRA EQUIVALENTE, COM 10CM DE LARGURA, 2CM DE ESPESSURA, PREGADO SOBRE PILARES DE MADEIRA ROLIÇA. REF: EMOP (13.398.0015-0)" xr:uid="{00000000-0004-0000-1A00-000006000000}"/>
    <hyperlink ref="C2" location="'19.10'!A1" display="PISO DE FRISO DE IPÊ OU MADEIRA EQUIVALENTE, COM 10CM DE LARGURA, 2CM DE ESPESSURA, PREGADO SOBRE PILARES DE MADEIRA ROLIÇA. REF: EMOP (13.398.0015-0)" xr:uid="{00000000-0004-0000-1A00-000007000000}"/>
    <hyperlink ref="D2" location="'19.10'!A1" display="PISO DE FRISO DE IPÊ OU MADEIRA EQUIVALENTE, COM 10CM DE LARGURA, 2CM DE ESPESSURA, PREGADO SOBRE PILARES DE MADEIRA ROLIÇA. REF: EMOP (13.398.0015-0)" xr:uid="{00000000-0004-0000-1A00-000008000000}"/>
    <hyperlink ref="E2" location="'19.10'!A1" display="PISO DE FRISO DE IPÊ OU MADEIRA EQUIVALENTE, COM 10CM DE LARGURA, 2CM DE ESPESSURA, PREGADO SOBRE PILARES DE MADEIRA ROLIÇA. REF: EMOP (13.398.0015-0)" xr:uid="{00000000-0004-0000-1A00-000009000000}"/>
    <hyperlink ref="A4" location="'19.10'!A1" display="Pisos" xr:uid="{00000000-0004-0000-1A00-00000A000000}"/>
    <hyperlink ref="B4" location="'19.10'!A1" display="Pisos" xr:uid="{00000000-0004-0000-1A00-00000B000000}"/>
    <hyperlink ref="C4" location="'19.10'!A1" display="Pisos" xr:uid="{00000000-0004-0000-1A00-00000C000000}"/>
    <hyperlink ref="D4" location="'19.10'!A1" display="Pisos" xr:uid="{00000000-0004-0000-1A00-00000D000000}"/>
    <hyperlink ref="E4" location="'19.10'!A1" display="Pisos" xr:uid="{00000000-0004-0000-1A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E8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59</v>
      </c>
      <c r="B1" s="20" t="s">
        <v>59</v>
      </c>
      <c r="C1" s="20" t="s">
        <v>59</v>
      </c>
      <c r="D1" s="20" t="s">
        <v>59</v>
      </c>
      <c r="E1" s="20" t="s">
        <v>59</v>
      </c>
    </row>
    <row r="2" spans="1:5" x14ac:dyDescent="0.25">
      <c r="A2" s="20" t="s">
        <v>59</v>
      </c>
      <c r="B2" s="20" t="s">
        <v>59</v>
      </c>
      <c r="C2" s="20" t="s">
        <v>59</v>
      </c>
      <c r="D2" s="20" t="s">
        <v>59</v>
      </c>
      <c r="E2" s="20" t="s">
        <v>59</v>
      </c>
    </row>
    <row r="4" spans="1:5" x14ac:dyDescent="0.25">
      <c r="A4" s="15" t="s">
        <v>126</v>
      </c>
      <c r="B4" s="15" t="s">
        <v>126</v>
      </c>
      <c r="C4" s="15" t="s">
        <v>126</v>
      </c>
      <c r="D4" s="15" t="s">
        <v>126</v>
      </c>
      <c r="E4" s="15" t="s">
        <v>126</v>
      </c>
    </row>
    <row r="5" spans="1:5" x14ac:dyDescent="0.25">
      <c r="A5" s="21" t="s">
        <v>83</v>
      </c>
      <c r="B5" s="21" t="s">
        <v>83</v>
      </c>
      <c r="C5" s="21" t="s">
        <v>83</v>
      </c>
      <c r="D5" s="21" t="s">
        <v>83</v>
      </c>
      <c r="E5" s="21" t="s">
        <v>83</v>
      </c>
    </row>
    <row r="6" spans="1:5" x14ac:dyDescent="0.25">
      <c r="A6" s="7" t="s">
        <v>138</v>
      </c>
      <c r="B6" s="7" t="s">
        <v>139</v>
      </c>
      <c r="C6" s="7" t="s">
        <v>140</v>
      </c>
      <c r="D6" s="7" t="s">
        <v>141</v>
      </c>
      <c r="E6" s="7" t="s">
        <v>142</v>
      </c>
    </row>
    <row r="7" spans="1:5" ht="24.75" x14ac:dyDescent="0.25">
      <c r="A7" s="8" t="s">
        <v>143</v>
      </c>
      <c r="B7" s="8" t="s">
        <v>96</v>
      </c>
      <c r="C7" s="8" t="s">
        <v>169</v>
      </c>
      <c r="D7" s="8" t="s">
        <v>170</v>
      </c>
      <c r="E7" s="8">
        <v>43.327539183811368</v>
      </c>
    </row>
    <row r="8" spans="1:5" x14ac:dyDescent="0.25">
      <c r="A8" s="1" t="s">
        <v>83</v>
      </c>
      <c r="B8" s="1" t="s">
        <v>83</v>
      </c>
      <c r="C8" s="1">
        <f>SUBTOTAL(103,Elements19_111[Elemento])</f>
        <v>1</v>
      </c>
      <c r="D8" s="1" t="s">
        <v>83</v>
      </c>
      <c r="E8" s="1">
        <f>SUBTOTAL(109,Elements19_111[Totais:])</f>
        <v>43.327539183811368</v>
      </c>
    </row>
  </sheetData>
  <mergeCells count="3">
    <mergeCell ref="A1:E2"/>
    <mergeCell ref="A4:E4"/>
    <mergeCell ref="A5:E5"/>
  </mergeCells>
  <hyperlinks>
    <hyperlink ref="A1" location="'19.11'!A1" display="PISO PARA DEGRAU E PATAMAR DE ESCADA EM PRANCHÃO DE MADEIRA APARELHADA COM 7CM DE ESPESSURA. REF: SBC (110840)" xr:uid="{00000000-0004-0000-1B00-000000000000}"/>
    <hyperlink ref="B1" location="'19.11'!A1" display="PISO PARA DEGRAU E PATAMAR DE ESCADA EM PRANCHÃO DE MADEIRA APARELHADA COM 7CM DE ESPESSURA. REF: SBC (110840)" xr:uid="{00000000-0004-0000-1B00-000001000000}"/>
    <hyperlink ref="C1" location="'19.11'!A1" display="PISO PARA DEGRAU E PATAMAR DE ESCADA EM PRANCHÃO DE MADEIRA APARELHADA COM 7CM DE ESPESSURA. REF: SBC (110840)" xr:uid="{00000000-0004-0000-1B00-000002000000}"/>
    <hyperlink ref="D1" location="'19.11'!A1" display="PISO PARA DEGRAU E PATAMAR DE ESCADA EM PRANCHÃO DE MADEIRA APARELHADA COM 7CM DE ESPESSURA. REF: SBC (110840)" xr:uid="{00000000-0004-0000-1B00-000003000000}"/>
    <hyperlink ref="E1" location="'19.11'!A1" display="PISO PARA DEGRAU E PATAMAR DE ESCADA EM PRANCHÃO DE MADEIRA APARELHADA COM 7CM DE ESPESSURA. REF: SBC (110840)" xr:uid="{00000000-0004-0000-1B00-000004000000}"/>
    <hyperlink ref="A2" location="'19.11'!A1" display="PISO PARA DEGRAU E PATAMAR DE ESCADA EM PRANCHÃO DE MADEIRA APARELHADA COM 7CM DE ESPESSURA. REF: SBC (110840)" xr:uid="{00000000-0004-0000-1B00-000005000000}"/>
    <hyperlink ref="B2" location="'19.11'!A1" display="PISO PARA DEGRAU E PATAMAR DE ESCADA EM PRANCHÃO DE MADEIRA APARELHADA COM 7CM DE ESPESSURA. REF: SBC (110840)" xr:uid="{00000000-0004-0000-1B00-000006000000}"/>
    <hyperlink ref="C2" location="'19.11'!A1" display="PISO PARA DEGRAU E PATAMAR DE ESCADA EM PRANCHÃO DE MADEIRA APARELHADA COM 7CM DE ESPESSURA. REF: SBC (110840)" xr:uid="{00000000-0004-0000-1B00-000007000000}"/>
    <hyperlink ref="D2" location="'19.11'!A1" display="PISO PARA DEGRAU E PATAMAR DE ESCADA EM PRANCHÃO DE MADEIRA APARELHADA COM 7CM DE ESPESSURA. REF: SBC (110840)" xr:uid="{00000000-0004-0000-1B00-000008000000}"/>
    <hyperlink ref="E2" location="'19.11'!A1" display="PISO PARA DEGRAU E PATAMAR DE ESCADA EM PRANCHÃO DE MADEIRA APARELHADA COM 7CM DE ESPESSURA. REF: SBC (110840)" xr:uid="{00000000-0004-0000-1B00-000009000000}"/>
    <hyperlink ref="A4" location="'19.11'!A1" display="Pisos" xr:uid="{00000000-0004-0000-1B00-00000A000000}"/>
    <hyperlink ref="B4" location="'19.11'!A1" display="Pisos" xr:uid="{00000000-0004-0000-1B00-00000B000000}"/>
    <hyperlink ref="C4" location="'19.11'!A1" display="Pisos" xr:uid="{00000000-0004-0000-1B00-00000C000000}"/>
    <hyperlink ref="D4" location="'19.11'!A1" display="Pisos" xr:uid="{00000000-0004-0000-1B00-00000D000000}"/>
    <hyperlink ref="E4" location="'19.11'!A1" display="Pisos" xr:uid="{00000000-0004-0000-1B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E19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62</v>
      </c>
      <c r="B1" s="20" t="s">
        <v>62</v>
      </c>
      <c r="C1" s="20" t="s">
        <v>62</v>
      </c>
      <c r="D1" s="20" t="s">
        <v>62</v>
      </c>
      <c r="E1" s="20" t="s">
        <v>62</v>
      </c>
    </row>
    <row r="2" spans="1:5" x14ac:dyDescent="0.25">
      <c r="A2" s="20" t="s">
        <v>62</v>
      </c>
      <c r="B2" s="20" t="s">
        <v>62</v>
      </c>
      <c r="C2" s="20" t="s">
        <v>62</v>
      </c>
      <c r="D2" s="20" t="s">
        <v>62</v>
      </c>
      <c r="E2" s="20" t="s">
        <v>62</v>
      </c>
    </row>
    <row r="4" spans="1:5" x14ac:dyDescent="0.25">
      <c r="A4" s="15" t="s">
        <v>129</v>
      </c>
      <c r="B4" s="15" t="s">
        <v>129</v>
      </c>
      <c r="C4" s="15" t="s">
        <v>129</v>
      </c>
      <c r="D4" s="15" t="s">
        <v>129</v>
      </c>
      <c r="E4" s="15" t="s">
        <v>129</v>
      </c>
    </row>
    <row r="5" spans="1:5" x14ac:dyDescent="0.25">
      <c r="A5" s="21" t="s">
        <v>83</v>
      </c>
      <c r="B5" s="21" t="s">
        <v>83</v>
      </c>
      <c r="C5" s="21" t="s">
        <v>83</v>
      </c>
      <c r="D5" s="21" t="s">
        <v>83</v>
      </c>
      <c r="E5" s="21" t="s">
        <v>83</v>
      </c>
    </row>
    <row r="6" spans="1:5" x14ac:dyDescent="0.25">
      <c r="A6" s="7" t="s">
        <v>138</v>
      </c>
      <c r="B6" s="7" t="s">
        <v>139</v>
      </c>
      <c r="C6" s="7" t="s">
        <v>140</v>
      </c>
      <c r="D6" s="7" t="s">
        <v>141</v>
      </c>
      <c r="E6" s="7" t="s">
        <v>142</v>
      </c>
    </row>
    <row r="7" spans="1:5" ht="24.75" x14ac:dyDescent="0.25">
      <c r="A7" s="8" t="s">
        <v>143</v>
      </c>
      <c r="B7" s="8" t="s">
        <v>96</v>
      </c>
      <c r="C7" s="8" t="s">
        <v>171</v>
      </c>
      <c r="D7" s="8" t="s">
        <v>172</v>
      </c>
      <c r="E7" s="8">
        <v>1</v>
      </c>
    </row>
    <row r="8" spans="1:5" ht="24.75" x14ac:dyDescent="0.25">
      <c r="A8" s="8" t="s">
        <v>143</v>
      </c>
      <c r="B8" s="8" t="s">
        <v>96</v>
      </c>
      <c r="C8" s="8" t="s">
        <v>171</v>
      </c>
      <c r="D8" s="8" t="s">
        <v>173</v>
      </c>
      <c r="E8" s="8">
        <v>1</v>
      </c>
    </row>
    <row r="9" spans="1:5" ht="24.75" x14ac:dyDescent="0.25">
      <c r="A9" s="8" t="s">
        <v>143</v>
      </c>
      <c r="B9" s="8" t="s">
        <v>96</v>
      </c>
      <c r="C9" s="8" t="s">
        <v>171</v>
      </c>
      <c r="D9" s="8" t="s">
        <v>174</v>
      </c>
      <c r="E9" s="8">
        <v>1</v>
      </c>
    </row>
    <row r="10" spans="1:5" ht="24.75" x14ac:dyDescent="0.25">
      <c r="A10" s="8" t="s">
        <v>143</v>
      </c>
      <c r="B10" s="8" t="s">
        <v>96</v>
      </c>
      <c r="C10" s="8" t="s">
        <v>171</v>
      </c>
      <c r="D10" s="8" t="s">
        <v>175</v>
      </c>
      <c r="E10" s="8">
        <v>1</v>
      </c>
    </row>
    <row r="11" spans="1:5" ht="24.75" x14ac:dyDescent="0.25">
      <c r="A11" s="8" t="s">
        <v>143</v>
      </c>
      <c r="B11" s="8" t="s">
        <v>96</v>
      </c>
      <c r="C11" s="8" t="s">
        <v>176</v>
      </c>
      <c r="D11" s="8" t="s">
        <v>177</v>
      </c>
      <c r="E11" s="8">
        <v>1</v>
      </c>
    </row>
    <row r="12" spans="1:5" ht="24.75" x14ac:dyDescent="0.25">
      <c r="A12" s="8" t="s">
        <v>143</v>
      </c>
      <c r="B12" s="8" t="s">
        <v>96</v>
      </c>
      <c r="C12" s="8" t="s">
        <v>176</v>
      </c>
      <c r="D12" s="8" t="s">
        <v>178</v>
      </c>
      <c r="E12" s="8">
        <v>1</v>
      </c>
    </row>
    <row r="13" spans="1:5" ht="24.75" x14ac:dyDescent="0.25">
      <c r="A13" s="8" t="s">
        <v>143</v>
      </c>
      <c r="B13" s="8" t="s">
        <v>96</v>
      </c>
      <c r="C13" s="8" t="s">
        <v>176</v>
      </c>
      <c r="D13" s="8" t="s">
        <v>179</v>
      </c>
      <c r="E13" s="8">
        <v>1</v>
      </c>
    </row>
    <row r="14" spans="1:5" ht="24.75" x14ac:dyDescent="0.25">
      <c r="A14" s="8" t="s">
        <v>143</v>
      </c>
      <c r="B14" s="8" t="s">
        <v>96</v>
      </c>
      <c r="C14" s="8" t="s">
        <v>176</v>
      </c>
      <c r="D14" s="8" t="s">
        <v>180</v>
      </c>
      <c r="E14" s="8">
        <v>1</v>
      </c>
    </row>
    <row r="15" spans="1:5" ht="24.75" x14ac:dyDescent="0.25">
      <c r="A15" s="8" t="s">
        <v>143</v>
      </c>
      <c r="B15" s="8" t="s">
        <v>96</v>
      </c>
      <c r="C15" s="8" t="s">
        <v>176</v>
      </c>
      <c r="D15" s="8" t="s">
        <v>181</v>
      </c>
      <c r="E15" s="8">
        <v>1</v>
      </c>
    </row>
    <row r="16" spans="1:5" ht="24.75" x14ac:dyDescent="0.25">
      <c r="A16" s="8" t="s">
        <v>143</v>
      </c>
      <c r="B16" s="8" t="s">
        <v>96</v>
      </c>
      <c r="C16" s="8" t="s">
        <v>176</v>
      </c>
      <c r="D16" s="8" t="s">
        <v>182</v>
      </c>
      <c r="E16" s="8">
        <v>1</v>
      </c>
    </row>
    <row r="17" spans="1:5" ht="24.75" x14ac:dyDescent="0.25">
      <c r="A17" s="8" t="s">
        <v>143</v>
      </c>
      <c r="B17" s="8" t="s">
        <v>96</v>
      </c>
      <c r="C17" s="8" t="s">
        <v>176</v>
      </c>
      <c r="D17" s="8" t="s">
        <v>183</v>
      </c>
      <c r="E17" s="8">
        <v>1</v>
      </c>
    </row>
    <row r="18" spans="1:5" ht="24.75" x14ac:dyDescent="0.25">
      <c r="A18" s="8" t="s">
        <v>143</v>
      </c>
      <c r="B18" s="8" t="s">
        <v>96</v>
      </c>
      <c r="C18" s="8" t="s">
        <v>176</v>
      </c>
      <c r="D18" s="8" t="s">
        <v>184</v>
      </c>
      <c r="E18" s="8">
        <v>1</v>
      </c>
    </row>
    <row r="19" spans="1:5" x14ac:dyDescent="0.25">
      <c r="A19" s="1" t="s">
        <v>83</v>
      </c>
      <c r="B19" s="1" t="s">
        <v>83</v>
      </c>
      <c r="C19" s="1">
        <f>SUBTOTAL(103,Elements19_121[Elemento])</f>
        <v>12</v>
      </c>
      <c r="D19" s="1" t="s">
        <v>83</v>
      </c>
      <c r="E19" s="1">
        <f>SUBTOTAL(109,Elements19_121[Totais:])</f>
        <v>12</v>
      </c>
    </row>
  </sheetData>
  <mergeCells count="3">
    <mergeCell ref="A1:E2"/>
    <mergeCell ref="A4:E4"/>
    <mergeCell ref="A5:E5"/>
  </mergeCells>
  <hyperlinks>
    <hyperlink ref="A1" location="'19.12'!A1" display="PILAR DE MADEIRA ROLIÇA, EUCALIPTO OU EQUIVALENTE DA REGIÃO, DIÂMETRO DE 16 A 20 CM, APOIO ENGASTADO. REF: SINAPI (105049)" xr:uid="{00000000-0004-0000-1C00-000000000000}"/>
    <hyperlink ref="B1" location="'19.12'!A1" display="PILAR DE MADEIRA ROLIÇA, EUCALIPTO OU EQUIVALENTE DA REGIÃO, DIÂMETRO DE 16 A 20 CM, APOIO ENGASTADO. REF: SINAPI (105049)" xr:uid="{00000000-0004-0000-1C00-000001000000}"/>
    <hyperlink ref="C1" location="'19.12'!A1" display="PILAR DE MADEIRA ROLIÇA, EUCALIPTO OU EQUIVALENTE DA REGIÃO, DIÂMETRO DE 16 A 20 CM, APOIO ENGASTADO. REF: SINAPI (105049)" xr:uid="{00000000-0004-0000-1C00-000002000000}"/>
    <hyperlink ref="D1" location="'19.12'!A1" display="PILAR DE MADEIRA ROLIÇA, EUCALIPTO OU EQUIVALENTE DA REGIÃO, DIÂMETRO DE 16 A 20 CM, APOIO ENGASTADO. REF: SINAPI (105049)" xr:uid="{00000000-0004-0000-1C00-000003000000}"/>
    <hyperlink ref="E1" location="'19.12'!A1" display="PILAR DE MADEIRA ROLIÇA, EUCALIPTO OU EQUIVALENTE DA REGIÃO, DIÂMETRO DE 16 A 20 CM, APOIO ENGASTADO. REF: SINAPI (105049)" xr:uid="{00000000-0004-0000-1C00-000004000000}"/>
    <hyperlink ref="A2" location="'19.12'!A1" display="PILAR DE MADEIRA ROLIÇA, EUCALIPTO OU EQUIVALENTE DA REGIÃO, DIÂMETRO DE 16 A 20 CM, APOIO ENGASTADO. REF: SINAPI (105049)" xr:uid="{00000000-0004-0000-1C00-000005000000}"/>
    <hyperlink ref="B2" location="'19.12'!A1" display="PILAR DE MADEIRA ROLIÇA, EUCALIPTO OU EQUIVALENTE DA REGIÃO, DIÂMETRO DE 16 A 20 CM, APOIO ENGASTADO. REF: SINAPI (105049)" xr:uid="{00000000-0004-0000-1C00-000006000000}"/>
    <hyperlink ref="C2" location="'19.12'!A1" display="PILAR DE MADEIRA ROLIÇA, EUCALIPTO OU EQUIVALENTE DA REGIÃO, DIÂMETRO DE 16 A 20 CM, APOIO ENGASTADO. REF: SINAPI (105049)" xr:uid="{00000000-0004-0000-1C00-000007000000}"/>
    <hyperlink ref="D2" location="'19.12'!A1" display="PILAR DE MADEIRA ROLIÇA, EUCALIPTO OU EQUIVALENTE DA REGIÃO, DIÂMETRO DE 16 A 20 CM, APOIO ENGASTADO. REF: SINAPI (105049)" xr:uid="{00000000-0004-0000-1C00-000008000000}"/>
    <hyperlink ref="E2" location="'19.12'!A1" display="PILAR DE MADEIRA ROLIÇA, EUCALIPTO OU EQUIVALENTE DA REGIÃO, DIÂMETRO DE 16 A 20 CM, APOIO ENGASTADO. REF: SINAPI (105049)" xr:uid="{00000000-0004-0000-1C00-000009000000}"/>
    <hyperlink ref="A4" location="'19.12'!A1" display="Pilares estruturais (Comprimento)" xr:uid="{00000000-0004-0000-1C00-00000A000000}"/>
    <hyperlink ref="B4" location="'19.12'!A1" display="Pilares estruturais (Comprimento)" xr:uid="{00000000-0004-0000-1C00-00000B000000}"/>
    <hyperlink ref="C4" location="'19.12'!A1" display="Pilares estruturais (Comprimento)" xr:uid="{00000000-0004-0000-1C00-00000C000000}"/>
    <hyperlink ref="D4" location="'19.12'!A1" display="Pilares estruturais (Comprimento)" xr:uid="{00000000-0004-0000-1C00-00000D000000}"/>
    <hyperlink ref="E4" location="'19.12'!A1" display="Pilares estruturais (Comprimento)" xr:uid="{00000000-0004-0000-1C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DFF0D8"/>
  </sheetPr>
  <dimension ref="A1:I22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 x14ac:dyDescent="0.25">
      <c r="A2" s="5" t="s">
        <v>12</v>
      </c>
      <c r="B2" s="5" t="s">
        <v>13</v>
      </c>
      <c r="C2" s="5" t="s">
        <v>14</v>
      </c>
      <c r="D2" s="5" t="s">
        <v>15</v>
      </c>
      <c r="E2" s="5" t="s">
        <v>16</v>
      </c>
      <c r="F2" s="5" t="s">
        <v>17</v>
      </c>
      <c r="G2" s="5">
        <v>70.705380000000005</v>
      </c>
      <c r="H2" s="5">
        <v>84.740397930000015</v>
      </c>
      <c r="I2" s="5">
        <v>982.14121200870011</v>
      </c>
    </row>
    <row r="5" spans="1:9" x14ac:dyDescent="0.25">
      <c r="A5" s="13" t="s">
        <v>76</v>
      </c>
      <c r="B5" s="13" t="s">
        <v>76</v>
      </c>
      <c r="C5" s="13" t="s">
        <v>76</v>
      </c>
      <c r="D5" s="13" t="s">
        <v>76</v>
      </c>
      <c r="E5" s="13" t="s">
        <v>76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77</v>
      </c>
      <c r="C7" s="7" t="s">
        <v>78</v>
      </c>
      <c r="D7" s="7" t="s">
        <v>79</v>
      </c>
      <c r="E7" s="7" t="s">
        <v>9</v>
      </c>
    </row>
    <row r="8" spans="1:9" x14ac:dyDescent="0.25">
      <c r="A8" s="8">
        <v>1</v>
      </c>
      <c r="B8" s="8" t="s">
        <v>80</v>
      </c>
      <c r="C8" s="8">
        <v>4</v>
      </c>
      <c r="D8" s="8" t="s">
        <v>81</v>
      </c>
      <c r="E8" s="8">
        <v>5.7399998799979359</v>
      </c>
    </row>
    <row r="9" spans="1:9" x14ac:dyDescent="0.25">
      <c r="A9" s="8">
        <v>2</v>
      </c>
      <c r="B9" s="8" t="s">
        <v>80</v>
      </c>
      <c r="C9" s="8">
        <v>1</v>
      </c>
      <c r="D9" s="8" t="s">
        <v>82</v>
      </c>
      <c r="E9" s="8">
        <v>5.8499998776982451</v>
      </c>
    </row>
    <row r="10" spans="1:9" x14ac:dyDescent="0.25">
      <c r="A10" s="8" t="s">
        <v>83</v>
      </c>
      <c r="B10" s="8" t="s">
        <v>83</v>
      </c>
      <c r="C10" s="8">
        <f>SUBTOTAL(109,Criteria_Summary19.1[Elementos])</f>
        <v>5</v>
      </c>
      <c r="D10" s="8" t="s">
        <v>83</v>
      </c>
      <c r="E10" s="8">
        <f>SUBTOTAL(109,Criteria_Summary19.1[Total])</f>
        <v>11.58999975769618</v>
      </c>
    </row>
    <row r="11" spans="1:9" x14ac:dyDescent="0.25">
      <c r="A11" s="9" t="s">
        <v>84</v>
      </c>
      <c r="B11" s="9">
        <v>0</v>
      </c>
      <c r="C11" s="10"/>
      <c r="D11" s="10"/>
      <c r="E11" s="9">
        <v>11.59</v>
      </c>
    </row>
    <row r="14" spans="1:9" x14ac:dyDescent="0.25">
      <c r="A14" s="15" t="s">
        <v>81</v>
      </c>
      <c r="B14" s="15" t="s">
        <v>81</v>
      </c>
      <c r="C14" s="15" t="s">
        <v>81</v>
      </c>
      <c r="D14" s="15" t="s">
        <v>81</v>
      </c>
      <c r="E14" s="15" t="s">
        <v>81</v>
      </c>
    </row>
    <row r="15" spans="1:9" x14ac:dyDescent="0.25">
      <c r="A15" s="16"/>
      <c r="B15" s="16"/>
      <c r="C15" s="16"/>
      <c r="D15" s="16"/>
      <c r="E15" s="16"/>
    </row>
    <row r="16" spans="1:9" x14ac:dyDescent="0.25">
      <c r="A16" s="11" t="s">
        <v>77</v>
      </c>
      <c r="B16" s="11" t="s">
        <v>78</v>
      </c>
      <c r="C16" s="17" t="s">
        <v>85</v>
      </c>
      <c r="D16" s="17" t="s">
        <v>85</v>
      </c>
      <c r="E16" s="11" t="s">
        <v>9</v>
      </c>
    </row>
    <row r="17" spans="1:5" x14ac:dyDescent="0.25">
      <c r="A17" s="8" t="s">
        <v>80</v>
      </c>
      <c r="B17" s="8">
        <v>4</v>
      </c>
      <c r="C17" s="18" t="s">
        <v>86</v>
      </c>
      <c r="D17" s="18" t="s">
        <v>86</v>
      </c>
      <c r="E17" s="8">
        <v>5.7399998799979359</v>
      </c>
    </row>
    <row r="19" spans="1:5" x14ac:dyDescent="0.25">
      <c r="A19" s="15" t="s">
        <v>82</v>
      </c>
      <c r="B19" s="15" t="s">
        <v>82</v>
      </c>
      <c r="C19" s="15" t="s">
        <v>82</v>
      </c>
      <c r="D19" s="15" t="s">
        <v>82</v>
      </c>
      <c r="E19" s="15" t="s">
        <v>82</v>
      </c>
    </row>
    <row r="20" spans="1:5" x14ac:dyDescent="0.25">
      <c r="A20" s="16"/>
      <c r="B20" s="16"/>
      <c r="C20" s="16"/>
      <c r="D20" s="16"/>
      <c r="E20" s="16"/>
    </row>
    <row r="21" spans="1:5" x14ac:dyDescent="0.25">
      <c r="A21" s="11" t="s">
        <v>77</v>
      </c>
      <c r="B21" s="11" t="s">
        <v>78</v>
      </c>
      <c r="C21" s="17" t="s">
        <v>85</v>
      </c>
      <c r="D21" s="17" t="s">
        <v>85</v>
      </c>
      <c r="E21" s="11" t="s">
        <v>9</v>
      </c>
    </row>
    <row r="22" spans="1:5" x14ac:dyDescent="0.25">
      <c r="A22" s="8" t="s">
        <v>80</v>
      </c>
      <c r="B22" s="8">
        <v>1</v>
      </c>
      <c r="C22" s="18" t="s">
        <v>86</v>
      </c>
      <c r="D22" s="18" t="s">
        <v>86</v>
      </c>
      <c r="E22" s="8">
        <v>5.8499998776982451</v>
      </c>
    </row>
  </sheetData>
  <mergeCells count="10">
    <mergeCell ref="C17:D17"/>
    <mergeCell ref="A19:E19"/>
    <mergeCell ref="A20:E20"/>
    <mergeCell ref="C21:D21"/>
    <mergeCell ref="C22:D22"/>
    <mergeCell ref="A5:E5"/>
    <mergeCell ref="A6:E6"/>
    <mergeCell ref="A14:E14"/>
    <mergeCell ref="A15:E15"/>
    <mergeCell ref="C16:D16"/>
  </mergeCells>
  <hyperlinks>
    <hyperlink ref="A2" location="'19'!A1" display="19.1" xr:uid="{00000000-0004-0000-0200-000000000000}"/>
    <hyperlink ref="F2" location="'19.1E'!A1" display="11,59" xr:uid="{00000000-0004-0000-0200-000001000000}"/>
    <hyperlink ref="E11" location="'19.1E'!A1" display="'19.1E'!A1" xr:uid="{00000000-0004-0000-02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E19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66</v>
      </c>
      <c r="B1" s="20" t="s">
        <v>66</v>
      </c>
      <c r="C1" s="20" t="s">
        <v>66</v>
      </c>
      <c r="D1" s="20" t="s">
        <v>66</v>
      </c>
      <c r="E1" s="20" t="s">
        <v>66</v>
      </c>
    </row>
    <row r="2" spans="1:5" x14ac:dyDescent="0.25">
      <c r="A2" s="20" t="s">
        <v>66</v>
      </c>
      <c r="B2" s="20" t="s">
        <v>66</v>
      </c>
      <c r="C2" s="20" t="s">
        <v>66</v>
      </c>
      <c r="D2" s="20" t="s">
        <v>66</v>
      </c>
      <c r="E2" s="20" t="s">
        <v>66</v>
      </c>
    </row>
    <row r="4" spans="1:5" x14ac:dyDescent="0.25">
      <c r="A4" s="15" t="s">
        <v>129</v>
      </c>
      <c r="B4" s="15" t="s">
        <v>129</v>
      </c>
      <c r="C4" s="15" t="s">
        <v>129</v>
      </c>
      <c r="D4" s="15" t="s">
        <v>129</v>
      </c>
      <c r="E4" s="15" t="s">
        <v>129</v>
      </c>
    </row>
    <row r="5" spans="1:5" x14ac:dyDescent="0.25">
      <c r="A5" s="21" t="s">
        <v>83</v>
      </c>
      <c r="B5" s="21" t="s">
        <v>83</v>
      </c>
      <c r="C5" s="21" t="s">
        <v>83</v>
      </c>
      <c r="D5" s="21" t="s">
        <v>83</v>
      </c>
      <c r="E5" s="21" t="s">
        <v>83</v>
      </c>
    </row>
    <row r="6" spans="1:5" x14ac:dyDescent="0.25">
      <c r="A6" s="7" t="s">
        <v>138</v>
      </c>
      <c r="B6" s="7" t="s">
        <v>139</v>
      </c>
      <c r="C6" s="7" t="s">
        <v>140</v>
      </c>
      <c r="D6" s="7" t="s">
        <v>141</v>
      </c>
      <c r="E6" s="7" t="s">
        <v>142</v>
      </c>
    </row>
    <row r="7" spans="1:5" ht="24.75" x14ac:dyDescent="0.25">
      <c r="A7" s="8" t="s">
        <v>143</v>
      </c>
      <c r="B7" s="8" t="s">
        <v>96</v>
      </c>
      <c r="C7" s="8" t="s">
        <v>171</v>
      </c>
      <c r="D7" s="8" t="s">
        <v>172</v>
      </c>
      <c r="E7" s="8">
        <v>1</v>
      </c>
    </row>
    <row r="8" spans="1:5" ht="24.75" x14ac:dyDescent="0.25">
      <c r="A8" s="8" t="s">
        <v>143</v>
      </c>
      <c r="B8" s="8" t="s">
        <v>96</v>
      </c>
      <c r="C8" s="8" t="s">
        <v>171</v>
      </c>
      <c r="D8" s="8" t="s">
        <v>173</v>
      </c>
      <c r="E8" s="8">
        <v>1</v>
      </c>
    </row>
    <row r="9" spans="1:5" ht="24.75" x14ac:dyDescent="0.25">
      <c r="A9" s="8" t="s">
        <v>143</v>
      </c>
      <c r="B9" s="8" t="s">
        <v>96</v>
      </c>
      <c r="C9" s="8" t="s">
        <v>171</v>
      </c>
      <c r="D9" s="8" t="s">
        <v>174</v>
      </c>
      <c r="E9" s="8">
        <v>1</v>
      </c>
    </row>
    <row r="10" spans="1:5" ht="24.75" x14ac:dyDescent="0.25">
      <c r="A10" s="8" t="s">
        <v>143</v>
      </c>
      <c r="B10" s="8" t="s">
        <v>96</v>
      </c>
      <c r="C10" s="8" t="s">
        <v>171</v>
      </c>
      <c r="D10" s="8" t="s">
        <v>175</v>
      </c>
      <c r="E10" s="8">
        <v>1</v>
      </c>
    </row>
    <row r="11" spans="1:5" ht="24.75" x14ac:dyDescent="0.25">
      <c r="A11" s="8" t="s">
        <v>143</v>
      </c>
      <c r="B11" s="8" t="s">
        <v>96</v>
      </c>
      <c r="C11" s="8" t="s">
        <v>176</v>
      </c>
      <c r="D11" s="8" t="s">
        <v>177</v>
      </c>
      <c r="E11" s="8">
        <v>1</v>
      </c>
    </row>
    <row r="12" spans="1:5" ht="24.75" x14ac:dyDescent="0.25">
      <c r="A12" s="8" t="s">
        <v>143</v>
      </c>
      <c r="B12" s="8" t="s">
        <v>96</v>
      </c>
      <c r="C12" s="8" t="s">
        <v>176</v>
      </c>
      <c r="D12" s="8" t="s">
        <v>178</v>
      </c>
      <c r="E12" s="8">
        <v>1</v>
      </c>
    </row>
    <row r="13" spans="1:5" ht="24.75" x14ac:dyDescent="0.25">
      <c r="A13" s="8" t="s">
        <v>143</v>
      </c>
      <c r="B13" s="8" t="s">
        <v>96</v>
      </c>
      <c r="C13" s="8" t="s">
        <v>176</v>
      </c>
      <c r="D13" s="8" t="s">
        <v>179</v>
      </c>
      <c r="E13" s="8">
        <v>1</v>
      </c>
    </row>
    <row r="14" spans="1:5" ht="24.75" x14ac:dyDescent="0.25">
      <c r="A14" s="8" t="s">
        <v>143</v>
      </c>
      <c r="B14" s="8" t="s">
        <v>96</v>
      </c>
      <c r="C14" s="8" t="s">
        <v>176</v>
      </c>
      <c r="D14" s="8" t="s">
        <v>180</v>
      </c>
      <c r="E14" s="8">
        <v>1</v>
      </c>
    </row>
    <row r="15" spans="1:5" ht="24.75" x14ac:dyDescent="0.25">
      <c r="A15" s="8" t="s">
        <v>143</v>
      </c>
      <c r="B15" s="8" t="s">
        <v>96</v>
      </c>
      <c r="C15" s="8" t="s">
        <v>176</v>
      </c>
      <c r="D15" s="8" t="s">
        <v>181</v>
      </c>
      <c r="E15" s="8">
        <v>1</v>
      </c>
    </row>
    <row r="16" spans="1:5" ht="24.75" x14ac:dyDescent="0.25">
      <c r="A16" s="8" t="s">
        <v>143</v>
      </c>
      <c r="B16" s="8" t="s">
        <v>96</v>
      </c>
      <c r="C16" s="8" t="s">
        <v>176</v>
      </c>
      <c r="D16" s="8" t="s">
        <v>182</v>
      </c>
      <c r="E16" s="8">
        <v>1</v>
      </c>
    </row>
    <row r="17" spans="1:5" ht="24.75" x14ac:dyDescent="0.25">
      <c r="A17" s="8" t="s">
        <v>143</v>
      </c>
      <c r="B17" s="8" t="s">
        <v>96</v>
      </c>
      <c r="C17" s="8" t="s">
        <v>176</v>
      </c>
      <c r="D17" s="8" t="s">
        <v>183</v>
      </c>
      <c r="E17" s="8">
        <v>1</v>
      </c>
    </row>
    <row r="18" spans="1:5" ht="24.75" x14ac:dyDescent="0.25">
      <c r="A18" s="8" t="s">
        <v>143</v>
      </c>
      <c r="B18" s="8" t="s">
        <v>96</v>
      </c>
      <c r="C18" s="8" t="s">
        <v>176</v>
      </c>
      <c r="D18" s="8" t="s">
        <v>184</v>
      </c>
      <c r="E18" s="8">
        <v>1</v>
      </c>
    </row>
    <row r="19" spans="1:5" x14ac:dyDescent="0.25">
      <c r="A19" s="1" t="s">
        <v>83</v>
      </c>
      <c r="B19" s="1" t="s">
        <v>83</v>
      </c>
      <c r="C19" s="1">
        <f>SUBTOTAL(103,Elements19_131[Elemento])</f>
        <v>12</v>
      </c>
      <c r="D19" s="1" t="s">
        <v>83</v>
      </c>
      <c r="E19" s="1">
        <f>SUBTOTAL(109,Elements19_131[Totais:])</f>
        <v>12</v>
      </c>
    </row>
  </sheetData>
  <mergeCells count="3">
    <mergeCell ref="A1:E2"/>
    <mergeCell ref="A4:E4"/>
    <mergeCell ref="A5:E5"/>
  </mergeCells>
  <hyperlinks>
    <hyperlink ref="A1" location="'19.13'!A1" display="PILAR DE MADEIRA ROLIÇA, EUCALIPTO OU EQUIVALENTE DA REGIÃO, DIÂMETRO DE 12 A 15 CM, APOIO ENGASTADO. REF: SINAPI (105049)" xr:uid="{00000000-0004-0000-1D00-000000000000}"/>
    <hyperlink ref="B1" location="'19.13'!A1" display="PILAR DE MADEIRA ROLIÇA, EUCALIPTO OU EQUIVALENTE DA REGIÃO, DIÂMETRO DE 12 A 15 CM, APOIO ENGASTADO. REF: SINAPI (105049)" xr:uid="{00000000-0004-0000-1D00-000001000000}"/>
    <hyperlink ref="C1" location="'19.13'!A1" display="PILAR DE MADEIRA ROLIÇA, EUCALIPTO OU EQUIVALENTE DA REGIÃO, DIÂMETRO DE 12 A 15 CM, APOIO ENGASTADO. REF: SINAPI (105049)" xr:uid="{00000000-0004-0000-1D00-000002000000}"/>
    <hyperlink ref="D1" location="'19.13'!A1" display="PILAR DE MADEIRA ROLIÇA, EUCALIPTO OU EQUIVALENTE DA REGIÃO, DIÂMETRO DE 12 A 15 CM, APOIO ENGASTADO. REF: SINAPI (105049)" xr:uid="{00000000-0004-0000-1D00-000003000000}"/>
    <hyperlink ref="E1" location="'19.13'!A1" display="PILAR DE MADEIRA ROLIÇA, EUCALIPTO OU EQUIVALENTE DA REGIÃO, DIÂMETRO DE 12 A 15 CM, APOIO ENGASTADO. REF: SINAPI (105049)" xr:uid="{00000000-0004-0000-1D00-000004000000}"/>
    <hyperlink ref="A2" location="'19.13'!A1" display="PILAR DE MADEIRA ROLIÇA, EUCALIPTO OU EQUIVALENTE DA REGIÃO, DIÂMETRO DE 12 A 15 CM, APOIO ENGASTADO. REF: SINAPI (105049)" xr:uid="{00000000-0004-0000-1D00-000005000000}"/>
    <hyperlink ref="B2" location="'19.13'!A1" display="PILAR DE MADEIRA ROLIÇA, EUCALIPTO OU EQUIVALENTE DA REGIÃO, DIÂMETRO DE 12 A 15 CM, APOIO ENGASTADO. REF: SINAPI (105049)" xr:uid="{00000000-0004-0000-1D00-000006000000}"/>
    <hyperlink ref="C2" location="'19.13'!A1" display="PILAR DE MADEIRA ROLIÇA, EUCALIPTO OU EQUIVALENTE DA REGIÃO, DIÂMETRO DE 12 A 15 CM, APOIO ENGASTADO. REF: SINAPI (105049)" xr:uid="{00000000-0004-0000-1D00-000007000000}"/>
    <hyperlink ref="D2" location="'19.13'!A1" display="PILAR DE MADEIRA ROLIÇA, EUCALIPTO OU EQUIVALENTE DA REGIÃO, DIÂMETRO DE 12 A 15 CM, APOIO ENGASTADO. REF: SINAPI (105049)" xr:uid="{00000000-0004-0000-1D00-000008000000}"/>
    <hyperlink ref="E2" location="'19.13'!A1" display="PILAR DE MADEIRA ROLIÇA, EUCALIPTO OU EQUIVALENTE DA REGIÃO, DIÂMETRO DE 12 A 15 CM, APOIO ENGASTADO. REF: SINAPI (105049)" xr:uid="{00000000-0004-0000-1D00-000009000000}"/>
    <hyperlink ref="A4" location="'19.13'!A1" display="Pilares estruturais (Comprimento)" xr:uid="{00000000-0004-0000-1D00-00000A000000}"/>
    <hyperlink ref="B4" location="'19.13'!A1" display="Pilares estruturais (Comprimento)" xr:uid="{00000000-0004-0000-1D00-00000B000000}"/>
    <hyperlink ref="C4" location="'19.13'!A1" display="Pilares estruturais (Comprimento)" xr:uid="{00000000-0004-0000-1D00-00000C000000}"/>
    <hyperlink ref="D4" location="'19.13'!A1" display="Pilares estruturais (Comprimento)" xr:uid="{00000000-0004-0000-1D00-00000D000000}"/>
    <hyperlink ref="E4" location="'19.13'!A1" display="Pilares estruturais (Comprimento)" xr:uid="{00000000-0004-0000-1D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E19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70</v>
      </c>
      <c r="B1" s="20" t="s">
        <v>70</v>
      </c>
      <c r="C1" s="20" t="s">
        <v>70</v>
      </c>
      <c r="D1" s="20" t="s">
        <v>70</v>
      </c>
      <c r="E1" s="20" t="s">
        <v>70</v>
      </c>
    </row>
    <row r="2" spans="1:5" x14ac:dyDescent="0.25">
      <c r="A2" s="20" t="s">
        <v>70</v>
      </c>
      <c r="B2" s="20" t="s">
        <v>70</v>
      </c>
      <c r="C2" s="20" t="s">
        <v>70</v>
      </c>
      <c r="D2" s="20" t="s">
        <v>70</v>
      </c>
      <c r="E2" s="20" t="s">
        <v>70</v>
      </c>
    </row>
    <row r="4" spans="1:5" x14ac:dyDescent="0.25">
      <c r="A4" s="15" t="s">
        <v>129</v>
      </c>
      <c r="B4" s="15" t="s">
        <v>129</v>
      </c>
      <c r="C4" s="15" t="s">
        <v>129</v>
      </c>
      <c r="D4" s="15" t="s">
        <v>129</v>
      </c>
      <c r="E4" s="15" t="s">
        <v>129</v>
      </c>
    </row>
    <row r="5" spans="1:5" x14ac:dyDescent="0.25">
      <c r="A5" s="21" t="s">
        <v>83</v>
      </c>
      <c r="B5" s="21" t="s">
        <v>83</v>
      </c>
      <c r="C5" s="21" t="s">
        <v>83</v>
      </c>
      <c r="D5" s="21" t="s">
        <v>83</v>
      </c>
      <c r="E5" s="21" t="s">
        <v>83</v>
      </c>
    </row>
    <row r="6" spans="1:5" x14ac:dyDescent="0.25">
      <c r="A6" s="7" t="s">
        <v>138</v>
      </c>
      <c r="B6" s="7" t="s">
        <v>139</v>
      </c>
      <c r="C6" s="7" t="s">
        <v>140</v>
      </c>
      <c r="D6" s="7" t="s">
        <v>141</v>
      </c>
      <c r="E6" s="7" t="s">
        <v>142</v>
      </c>
    </row>
    <row r="7" spans="1:5" ht="24.75" x14ac:dyDescent="0.25">
      <c r="A7" s="8" t="s">
        <v>143</v>
      </c>
      <c r="B7" s="8" t="s">
        <v>96</v>
      </c>
      <c r="C7" s="8" t="s">
        <v>171</v>
      </c>
      <c r="D7" s="8" t="s">
        <v>172</v>
      </c>
      <c r="E7" s="8">
        <v>1</v>
      </c>
    </row>
    <row r="8" spans="1:5" ht="24.75" x14ac:dyDescent="0.25">
      <c r="A8" s="8" t="s">
        <v>143</v>
      </c>
      <c r="B8" s="8" t="s">
        <v>96</v>
      </c>
      <c r="C8" s="8" t="s">
        <v>171</v>
      </c>
      <c r="D8" s="8" t="s">
        <v>173</v>
      </c>
      <c r="E8" s="8">
        <v>1</v>
      </c>
    </row>
    <row r="9" spans="1:5" ht="24.75" x14ac:dyDescent="0.25">
      <c r="A9" s="8" t="s">
        <v>143</v>
      </c>
      <c r="B9" s="8" t="s">
        <v>96</v>
      </c>
      <c r="C9" s="8" t="s">
        <v>171</v>
      </c>
      <c r="D9" s="8" t="s">
        <v>174</v>
      </c>
      <c r="E9" s="8">
        <v>1</v>
      </c>
    </row>
    <row r="10" spans="1:5" ht="24.75" x14ac:dyDescent="0.25">
      <c r="A10" s="8" t="s">
        <v>143</v>
      </c>
      <c r="B10" s="8" t="s">
        <v>96</v>
      </c>
      <c r="C10" s="8" t="s">
        <v>171</v>
      </c>
      <c r="D10" s="8" t="s">
        <v>175</v>
      </c>
      <c r="E10" s="8">
        <v>1</v>
      </c>
    </row>
    <row r="11" spans="1:5" ht="24.75" x14ac:dyDescent="0.25">
      <c r="A11" s="8" t="s">
        <v>143</v>
      </c>
      <c r="B11" s="8" t="s">
        <v>96</v>
      </c>
      <c r="C11" s="8" t="s">
        <v>176</v>
      </c>
      <c r="D11" s="8" t="s">
        <v>177</v>
      </c>
      <c r="E11" s="8">
        <v>1</v>
      </c>
    </row>
    <row r="12" spans="1:5" ht="24.75" x14ac:dyDescent="0.25">
      <c r="A12" s="8" t="s">
        <v>143</v>
      </c>
      <c r="B12" s="8" t="s">
        <v>96</v>
      </c>
      <c r="C12" s="8" t="s">
        <v>176</v>
      </c>
      <c r="D12" s="8" t="s">
        <v>178</v>
      </c>
      <c r="E12" s="8">
        <v>1</v>
      </c>
    </row>
    <row r="13" spans="1:5" ht="24.75" x14ac:dyDescent="0.25">
      <c r="A13" s="8" t="s">
        <v>143</v>
      </c>
      <c r="B13" s="8" t="s">
        <v>96</v>
      </c>
      <c r="C13" s="8" t="s">
        <v>176</v>
      </c>
      <c r="D13" s="8" t="s">
        <v>179</v>
      </c>
      <c r="E13" s="8">
        <v>1</v>
      </c>
    </row>
    <row r="14" spans="1:5" ht="24.75" x14ac:dyDescent="0.25">
      <c r="A14" s="8" t="s">
        <v>143</v>
      </c>
      <c r="B14" s="8" t="s">
        <v>96</v>
      </c>
      <c r="C14" s="8" t="s">
        <v>176</v>
      </c>
      <c r="D14" s="8" t="s">
        <v>180</v>
      </c>
      <c r="E14" s="8">
        <v>1</v>
      </c>
    </row>
    <row r="15" spans="1:5" ht="24.75" x14ac:dyDescent="0.25">
      <c r="A15" s="8" t="s">
        <v>143</v>
      </c>
      <c r="B15" s="8" t="s">
        <v>96</v>
      </c>
      <c r="C15" s="8" t="s">
        <v>176</v>
      </c>
      <c r="D15" s="8" t="s">
        <v>181</v>
      </c>
      <c r="E15" s="8">
        <v>1</v>
      </c>
    </row>
    <row r="16" spans="1:5" ht="24.75" x14ac:dyDescent="0.25">
      <c r="A16" s="8" t="s">
        <v>143</v>
      </c>
      <c r="B16" s="8" t="s">
        <v>96</v>
      </c>
      <c r="C16" s="8" t="s">
        <v>176</v>
      </c>
      <c r="D16" s="8" t="s">
        <v>182</v>
      </c>
      <c r="E16" s="8">
        <v>1</v>
      </c>
    </row>
    <row r="17" spans="1:5" ht="24.75" x14ac:dyDescent="0.25">
      <c r="A17" s="8" t="s">
        <v>143</v>
      </c>
      <c r="B17" s="8" t="s">
        <v>96</v>
      </c>
      <c r="C17" s="8" t="s">
        <v>176</v>
      </c>
      <c r="D17" s="8" t="s">
        <v>183</v>
      </c>
      <c r="E17" s="8">
        <v>1</v>
      </c>
    </row>
    <row r="18" spans="1:5" ht="24.75" x14ac:dyDescent="0.25">
      <c r="A18" s="8" t="s">
        <v>143</v>
      </c>
      <c r="B18" s="8" t="s">
        <v>96</v>
      </c>
      <c r="C18" s="8" t="s">
        <v>176</v>
      </c>
      <c r="D18" s="8" t="s">
        <v>184</v>
      </c>
      <c r="E18" s="8">
        <v>1</v>
      </c>
    </row>
    <row r="19" spans="1:5" x14ac:dyDescent="0.25">
      <c r="A19" s="1" t="s">
        <v>83</v>
      </c>
      <c r="B19" s="1" t="s">
        <v>83</v>
      </c>
      <c r="C19" s="1">
        <f>SUBTOTAL(103,Elements19_141[Elemento])</f>
        <v>12</v>
      </c>
      <c r="D19" s="1" t="s">
        <v>83</v>
      </c>
      <c r="E19" s="1">
        <f>SUBTOTAL(109,Elements19_141[Totais:])</f>
        <v>12</v>
      </c>
    </row>
  </sheetData>
  <mergeCells count="3">
    <mergeCell ref="A1:E2"/>
    <mergeCell ref="A4:E4"/>
    <mergeCell ref="A5:E5"/>
  </mergeCells>
  <hyperlinks>
    <hyperlink ref="A1" location="'19.14'!A1" display="PILAR DE MADEIRA ROLIÇA, EUCALIPTO OU EQUIVALENTE DA REGIÃO, DIÂMETRO DE 8 A 11 CM, APOIO ENGASTADO. REF: SINAPI (105094)" xr:uid="{00000000-0004-0000-1E00-000000000000}"/>
    <hyperlink ref="B1" location="'19.14'!A1" display="PILAR DE MADEIRA ROLIÇA, EUCALIPTO OU EQUIVALENTE DA REGIÃO, DIÂMETRO DE 8 A 11 CM, APOIO ENGASTADO. REF: SINAPI (105094)" xr:uid="{00000000-0004-0000-1E00-000001000000}"/>
    <hyperlink ref="C1" location="'19.14'!A1" display="PILAR DE MADEIRA ROLIÇA, EUCALIPTO OU EQUIVALENTE DA REGIÃO, DIÂMETRO DE 8 A 11 CM, APOIO ENGASTADO. REF: SINAPI (105094)" xr:uid="{00000000-0004-0000-1E00-000002000000}"/>
    <hyperlink ref="D1" location="'19.14'!A1" display="PILAR DE MADEIRA ROLIÇA, EUCALIPTO OU EQUIVALENTE DA REGIÃO, DIÂMETRO DE 8 A 11 CM, APOIO ENGASTADO. REF: SINAPI (105094)" xr:uid="{00000000-0004-0000-1E00-000003000000}"/>
    <hyperlink ref="E1" location="'19.14'!A1" display="PILAR DE MADEIRA ROLIÇA, EUCALIPTO OU EQUIVALENTE DA REGIÃO, DIÂMETRO DE 8 A 11 CM, APOIO ENGASTADO. REF: SINAPI (105094)" xr:uid="{00000000-0004-0000-1E00-000004000000}"/>
    <hyperlink ref="A2" location="'19.14'!A1" display="PILAR DE MADEIRA ROLIÇA, EUCALIPTO OU EQUIVALENTE DA REGIÃO, DIÂMETRO DE 8 A 11 CM, APOIO ENGASTADO. REF: SINAPI (105094)" xr:uid="{00000000-0004-0000-1E00-000005000000}"/>
    <hyperlink ref="B2" location="'19.14'!A1" display="PILAR DE MADEIRA ROLIÇA, EUCALIPTO OU EQUIVALENTE DA REGIÃO, DIÂMETRO DE 8 A 11 CM, APOIO ENGASTADO. REF: SINAPI (105094)" xr:uid="{00000000-0004-0000-1E00-000006000000}"/>
    <hyperlink ref="C2" location="'19.14'!A1" display="PILAR DE MADEIRA ROLIÇA, EUCALIPTO OU EQUIVALENTE DA REGIÃO, DIÂMETRO DE 8 A 11 CM, APOIO ENGASTADO. REF: SINAPI (105094)" xr:uid="{00000000-0004-0000-1E00-000007000000}"/>
    <hyperlink ref="D2" location="'19.14'!A1" display="PILAR DE MADEIRA ROLIÇA, EUCALIPTO OU EQUIVALENTE DA REGIÃO, DIÂMETRO DE 8 A 11 CM, APOIO ENGASTADO. REF: SINAPI (105094)" xr:uid="{00000000-0004-0000-1E00-000008000000}"/>
    <hyperlink ref="E2" location="'19.14'!A1" display="PILAR DE MADEIRA ROLIÇA, EUCALIPTO OU EQUIVALENTE DA REGIÃO, DIÂMETRO DE 8 A 11 CM, APOIO ENGASTADO. REF: SINAPI (105094)" xr:uid="{00000000-0004-0000-1E00-000009000000}"/>
    <hyperlink ref="A4" location="'19.14'!A1" display="Pilares estruturais (Comprimento)" xr:uid="{00000000-0004-0000-1E00-00000A000000}"/>
    <hyperlink ref="B4" location="'19.14'!A1" display="Pilares estruturais (Comprimento)" xr:uid="{00000000-0004-0000-1E00-00000B000000}"/>
    <hyperlink ref="C4" location="'19.14'!A1" display="Pilares estruturais (Comprimento)" xr:uid="{00000000-0004-0000-1E00-00000C000000}"/>
    <hyperlink ref="D4" location="'19.14'!A1" display="Pilares estruturais (Comprimento)" xr:uid="{00000000-0004-0000-1E00-00000D000000}"/>
    <hyperlink ref="E4" location="'19.14'!A1" display="Pilares estruturais (Comprimento)" xr:uid="{00000000-0004-0000-1E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E8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74</v>
      </c>
      <c r="B1" s="20" t="s">
        <v>74</v>
      </c>
      <c r="C1" s="20" t="s">
        <v>74</v>
      </c>
      <c r="D1" s="20" t="s">
        <v>74</v>
      </c>
      <c r="E1" s="20" t="s">
        <v>74</v>
      </c>
    </row>
    <row r="2" spans="1:5" x14ac:dyDescent="0.25">
      <c r="A2" s="20" t="s">
        <v>74</v>
      </c>
      <c r="B2" s="20" t="s">
        <v>74</v>
      </c>
      <c r="C2" s="20" t="s">
        <v>74</v>
      </c>
      <c r="D2" s="20" t="s">
        <v>74</v>
      </c>
      <c r="E2" s="20" t="s">
        <v>74</v>
      </c>
    </row>
    <row r="4" spans="1:5" x14ac:dyDescent="0.25">
      <c r="A4" s="15" t="s">
        <v>135</v>
      </c>
      <c r="B4" s="15" t="s">
        <v>135</v>
      </c>
      <c r="C4" s="15" t="s">
        <v>135</v>
      </c>
      <c r="D4" s="15" t="s">
        <v>135</v>
      </c>
      <c r="E4" s="15" t="s">
        <v>135</v>
      </c>
    </row>
    <row r="5" spans="1:5" x14ac:dyDescent="0.25">
      <c r="A5" s="21" t="s">
        <v>83</v>
      </c>
      <c r="B5" s="21" t="s">
        <v>83</v>
      </c>
      <c r="C5" s="21" t="s">
        <v>83</v>
      </c>
      <c r="D5" s="21" t="s">
        <v>83</v>
      </c>
      <c r="E5" s="21" t="s">
        <v>83</v>
      </c>
    </row>
    <row r="6" spans="1:5" x14ac:dyDescent="0.25">
      <c r="A6" s="7" t="s">
        <v>138</v>
      </c>
      <c r="B6" s="7" t="s">
        <v>139</v>
      </c>
      <c r="C6" s="7" t="s">
        <v>140</v>
      </c>
      <c r="D6" s="7" t="s">
        <v>141</v>
      </c>
      <c r="E6" s="7" t="s">
        <v>142</v>
      </c>
    </row>
    <row r="7" spans="1:5" ht="24.75" x14ac:dyDescent="0.25">
      <c r="A7" s="8" t="s">
        <v>143</v>
      </c>
      <c r="B7" s="8" t="s">
        <v>96</v>
      </c>
      <c r="C7" s="8" t="s">
        <v>137</v>
      </c>
      <c r="D7" s="8" t="s">
        <v>185</v>
      </c>
      <c r="E7" s="8">
        <v>39.206419262049387</v>
      </c>
    </row>
    <row r="8" spans="1:5" x14ac:dyDescent="0.25">
      <c r="A8" s="1" t="s">
        <v>83</v>
      </c>
      <c r="B8" s="1" t="s">
        <v>83</v>
      </c>
      <c r="C8" s="1">
        <f>SUBTOTAL(103,Elements19_151[Elemento])</f>
        <v>1</v>
      </c>
      <c r="D8" s="1" t="s">
        <v>83</v>
      </c>
      <c r="E8" s="1">
        <f>SUBTOTAL(109,Elements19_151[Totais:])</f>
        <v>39.206419262049387</v>
      </c>
    </row>
  </sheetData>
  <mergeCells count="3">
    <mergeCell ref="A1:E2"/>
    <mergeCell ref="A4:E4"/>
    <mergeCell ref="A5:E5"/>
  </mergeCells>
  <hyperlinks>
    <hyperlink ref="A1" location="'19.15'!A1" display="COBERTURA PALHA SANTA FÉ (SAPÊ) - PROTEÇÃO POLIVINIL - ESTR. PRONTA. REF: SBC (100638)" xr:uid="{00000000-0004-0000-1F00-000000000000}"/>
    <hyperlink ref="B1" location="'19.15'!A1" display="COBERTURA PALHA SANTA FÉ (SAPÊ) - PROTEÇÃO POLIVINIL - ESTR. PRONTA. REF: SBC (100638)" xr:uid="{00000000-0004-0000-1F00-000001000000}"/>
    <hyperlink ref="C1" location="'19.15'!A1" display="COBERTURA PALHA SANTA FÉ (SAPÊ) - PROTEÇÃO POLIVINIL - ESTR. PRONTA. REF: SBC (100638)" xr:uid="{00000000-0004-0000-1F00-000002000000}"/>
    <hyperlink ref="D1" location="'19.15'!A1" display="COBERTURA PALHA SANTA FÉ (SAPÊ) - PROTEÇÃO POLIVINIL - ESTR. PRONTA. REF: SBC (100638)" xr:uid="{00000000-0004-0000-1F00-000003000000}"/>
    <hyperlink ref="E1" location="'19.15'!A1" display="COBERTURA PALHA SANTA FÉ (SAPÊ) - PROTEÇÃO POLIVINIL - ESTR. PRONTA. REF: SBC (100638)" xr:uid="{00000000-0004-0000-1F00-000004000000}"/>
    <hyperlink ref="A2" location="'19.15'!A1" display="COBERTURA PALHA SANTA FÉ (SAPÊ) - PROTEÇÃO POLIVINIL - ESTR. PRONTA. REF: SBC (100638)" xr:uid="{00000000-0004-0000-1F00-000005000000}"/>
    <hyperlink ref="B2" location="'19.15'!A1" display="COBERTURA PALHA SANTA FÉ (SAPÊ) - PROTEÇÃO POLIVINIL - ESTR. PRONTA. REF: SBC (100638)" xr:uid="{00000000-0004-0000-1F00-000006000000}"/>
    <hyperlink ref="C2" location="'19.15'!A1" display="COBERTURA PALHA SANTA FÉ (SAPÊ) - PROTEÇÃO POLIVINIL - ESTR. PRONTA. REF: SBC (100638)" xr:uid="{00000000-0004-0000-1F00-000007000000}"/>
    <hyperlink ref="D2" location="'19.15'!A1" display="COBERTURA PALHA SANTA FÉ (SAPÊ) - PROTEÇÃO POLIVINIL - ESTR. PRONTA. REF: SBC (100638)" xr:uid="{00000000-0004-0000-1F00-000008000000}"/>
    <hyperlink ref="E2" location="'19.15'!A1" display="COBERTURA PALHA SANTA FÉ (SAPÊ) - PROTEÇÃO POLIVINIL - ESTR. PRONTA. REF: SBC (100638)" xr:uid="{00000000-0004-0000-1F00-000009000000}"/>
    <hyperlink ref="A4" location="'19.15'!A1" display="Telhados (Área)" xr:uid="{00000000-0004-0000-1F00-00000A000000}"/>
    <hyperlink ref="B4" location="'19.15'!A1" display="Telhados (Área)" xr:uid="{00000000-0004-0000-1F00-00000B000000}"/>
    <hyperlink ref="C4" location="'19.15'!A1" display="Telhados (Área)" xr:uid="{00000000-0004-0000-1F00-00000C000000}"/>
    <hyperlink ref="D4" location="'19.15'!A1" display="Telhados (Área)" xr:uid="{00000000-0004-0000-1F00-00000D000000}"/>
    <hyperlink ref="E4" location="'19.15'!A1" display="Telhados (Área)" xr:uid="{00000000-0004-0000-1F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DFF0D8"/>
  </sheetPr>
  <dimension ref="A1:I22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 x14ac:dyDescent="0.25">
      <c r="A2" s="5" t="s">
        <v>18</v>
      </c>
      <c r="B2" s="5" t="s">
        <v>19</v>
      </c>
      <c r="C2" s="5" t="s">
        <v>14</v>
      </c>
      <c r="D2" s="5" t="s">
        <v>20</v>
      </c>
      <c r="E2" s="5" t="s">
        <v>16</v>
      </c>
      <c r="F2" s="5" t="s">
        <v>21</v>
      </c>
      <c r="G2" s="5">
        <v>43.670969999999997</v>
      </c>
      <c r="H2" s="5">
        <v>52.339657545000001</v>
      </c>
      <c r="I2" s="5">
        <v>385.74327610665</v>
      </c>
    </row>
    <row r="5" spans="1:9" x14ac:dyDescent="0.25">
      <c r="A5" s="13" t="s">
        <v>76</v>
      </c>
      <c r="B5" s="13" t="s">
        <v>76</v>
      </c>
      <c r="C5" s="13" t="s">
        <v>76</v>
      </c>
      <c r="D5" s="13" t="s">
        <v>76</v>
      </c>
      <c r="E5" s="13" t="s">
        <v>76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77</v>
      </c>
      <c r="C7" s="7" t="s">
        <v>78</v>
      </c>
      <c r="D7" s="7" t="s">
        <v>79</v>
      </c>
      <c r="E7" s="7" t="s">
        <v>9</v>
      </c>
    </row>
    <row r="8" spans="1:9" x14ac:dyDescent="0.25">
      <c r="A8" s="8">
        <v>1</v>
      </c>
      <c r="B8" s="8" t="s">
        <v>80</v>
      </c>
      <c r="C8" s="8">
        <v>4</v>
      </c>
      <c r="D8" s="8" t="s">
        <v>87</v>
      </c>
      <c r="E8" s="8">
        <v>3.3699999295458269</v>
      </c>
    </row>
    <row r="9" spans="1:9" x14ac:dyDescent="0.25">
      <c r="A9" s="8">
        <v>2</v>
      </c>
      <c r="B9" s="8" t="s">
        <v>80</v>
      </c>
      <c r="C9" s="8">
        <v>1</v>
      </c>
      <c r="D9" s="8" t="s">
        <v>88</v>
      </c>
      <c r="E9" s="8">
        <v>3.9999999163748687</v>
      </c>
    </row>
    <row r="10" spans="1:9" x14ac:dyDescent="0.25">
      <c r="A10" s="8" t="s">
        <v>83</v>
      </c>
      <c r="B10" s="8" t="s">
        <v>83</v>
      </c>
      <c r="C10" s="8">
        <f>SUBTOTAL(109,Criteria_Summary19.2[Elementos])</f>
        <v>5</v>
      </c>
      <c r="D10" s="8" t="s">
        <v>83</v>
      </c>
      <c r="E10" s="8">
        <f>SUBTOTAL(109,Criteria_Summary19.2[Total])</f>
        <v>7.3699998459206952</v>
      </c>
    </row>
    <row r="11" spans="1:9" x14ac:dyDescent="0.25">
      <c r="A11" s="9" t="s">
        <v>84</v>
      </c>
      <c r="B11" s="9">
        <v>0</v>
      </c>
      <c r="C11" s="10"/>
      <c r="D11" s="10"/>
      <c r="E11" s="9">
        <v>7.37</v>
      </c>
    </row>
    <row r="14" spans="1:9" x14ac:dyDescent="0.25">
      <c r="A14" s="15" t="s">
        <v>87</v>
      </c>
      <c r="B14" s="15" t="s">
        <v>87</v>
      </c>
      <c r="C14" s="15" t="s">
        <v>87</v>
      </c>
      <c r="D14" s="15" t="s">
        <v>87</v>
      </c>
      <c r="E14" s="15" t="s">
        <v>87</v>
      </c>
    </row>
    <row r="15" spans="1:9" x14ac:dyDescent="0.25">
      <c r="A15" s="16"/>
      <c r="B15" s="16"/>
      <c r="C15" s="16"/>
      <c r="D15" s="16"/>
      <c r="E15" s="16"/>
    </row>
    <row r="16" spans="1:9" x14ac:dyDescent="0.25">
      <c r="A16" s="11" t="s">
        <v>77</v>
      </c>
      <c r="B16" s="11" t="s">
        <v>78</v>
      </c>
      <c r="C16" s="17" t="s">
        <v>85</v>
      </c>
      <c r="D16" s="17" t="s">
        <v>85</v>
      </c>
      <c r="E16" s="11" t="s">
        <v>9</v>
      </c>
    </row>
    <row r="17" spans="1:5" x14ac:dyDescent="0.25">
      <c r="A17" s="8" t="s">
        <v>80</v>
      </c>
      <c r="B17" s="8">
        <v>4</v>
      </c>
      <c r="C17" s="18" t="s">
        <v>89</v>
      </c>
      <c r="D17" s="18" t="s">
        <v>89</v>
      </c>
      <c r="E17" s="8">
        <v>3.3699999295458269</v>
      </c>
    </row>
    <row r="19" spans="1:5" x14ac:dyDescent="0.25">
      <c r="A19" s="15" t="s">
        <v>88</v>
      </c>
      <c r="B19" s="15" t="s">
        <v>88</v>
      </c>
      <c r="C19" s="15" t="s">
        <v>88</v>
      </c>
      <c r="D19" s="15" t="s">
        <v>88</v>
      </c>
      <c r="E19" s="15" t="s">
        <v>88</v>
      </c>
    </row>
    <row r="20" spans="1:5" x14ac:dyDescent="0.25">
      <c r="A20" s="16"/>
      <c r="B20" s="16"/>
      <c r="C20" s="16"/>
      <c r="D20" s="16"/>
      <c r="E20" s="16"/>
    </row>
    <row r="21" spans="1:5" x14ac:dyDescent="0.25">
      <c r="A21" s="11" t="s">
        <v>77</v>
      </c>
      <c r="B21" s="11" t="s">
        <v>78</v>
      </c>
      <c r="C21" s="17" t="s">
        <v>85</v>
      </c>
      <c r="D21" s="17" t="s">
        <v>85</v>
      </c>
      <c r="E21" s="11" t="s">
        <v>9</v>
      </c>
    </row>
    <row r="22" spans="1:5" x14ac:dyDescent="0.25">
      <c r="A22" s="8" t="s">
        <v>80</v>
      </c>
      <c r="B22" s="8">
        <v>1</v>
      </c>
      <c r="C22" s="18" t="s">
        <v>89</v>
      </c>
      <c r="D22" s="18" t="s">
        <v>89</v>
      </c>
      <c r="E22" s="8">
        <v>3.9999999163748687</v>
      </c>
    </row>
  </sheetData>
  <mergeCells count="10">
    <mergeCell ref="C17:D17"/>
    <mergeCell ref="A19:E19"/>
    <mergeCell ref="A20:E20"/>
    <mergeCell ref="C21:D21"/>
    <mergeCell ref="C22:D22"/>
    <mergeCell ref="A5:E5"/>
    <mergeCell ref="A6:E6"/>
    <mergeCell ref="A14:E14"/>
    <mergeCell ref="A15:E15"/>
    <mergeCell ref="C16:D16"/>
  </mergeCells>
  <hyperlinks>
    <hyperlink ref="A2" location="'19'!A1" display="19.2" xr:uid="{00000000-0004-0000-0300-000000000000}"/>
    <hyperlink ref="F2" location="'19.2E'!A1" display="7,37" xr:uid="{00000000-0004-0000-0300-000001000000}"/>
    <hyperlink ref="E11" location="'19.2E'!A1" display="'19.2E'!A1" xr:uid="{00000000-0004-0000-03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DFF0D8"/>
  </sheetPr>
  <dimension ref="A1:I28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 x14ac:dyDescent="0.25">
      <c r="A2" s="5" t="s">
        <v>22</v>
      </c>
      <c r="B2" s="5" t="s">
        <v>23</v>
      </c>
      <c r="C2" s="5" t="s">
        <v>14</v>
      </c>
      <c r="D2" s="5" t="s">
        <v>24</v>
      </c>
      <c r="E2" s="5" t="s">
        <v>25</v>
      </c>
      <c r="F2" s="5" t="s">
        <v>90</v>
      </c>
      <c r="G2" s="5">
        <v>362.47742</v>
      </c>
      <c r="H2" s="5">
        <v>434.42918787000002</v>
      </c>
      <c r="I2" s="5">
        <v>434.42918787000002</v>
      </c>
    </row>
    <row r="5" spans="1:9" x14ac:dyDescent="0.25">
      <c r="A5" s="13" t="s">
        <v>76</v>
      </c>
      <c r="B5" s="13" t="s">
        <v>76</v>
      </c>
      <c r="C5" s="13" t="s">
        <v>76</v>
      </c>
      <c r="D5" s="13" t="s">
        <v>76</v>
      </c>
      <c r="E5" s="13" t="s">
        <v>76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77</v>
      </c>
      <c r="C7" s="7" t="s">
        <v>78</v>
      </c>
      <c r="D7" s="7" t="s">
        <v>79</v>
      </c>
      <c r="E7" s="7" t="s">
        <v>9</v>
      </c>
    </row>
    <row r="8" spans="1:9" x14ac:dyDescent="0.25">
      <c r="A8" s="8">
        <v>1</v>
      </c>
      <c r="B8" s="8" t="s">
        <v>80</v>
      </c>
      <c r="C8" s="8">
        <v>1</v>
      </c>
      <c r="D8" s="8" t="s">
        <v>91</v>
      </c>
      <c r="E8" s="8">
        <v>1</v>
      </c>
    </row>
    <row r="9" spans="1:9" x14ac:dyDescent="0.25">
      <c r="A9" s="8" t="s">
        <v>83</v>
      </c>
      <c r="B9" s="8" t="s">
        <v>83</v>
      </c>
      <c r="C9" s="8">
        <f>SUBTOTAL(109,Criteria_Summary19.3[Elementos])</f>
        <v>1</v>
      </c>
      <c r="D9" s="8" t="s">
        <v>83</v>
      </c>
      <c r="E9" s="8">
        <f>SUBTOTAL(109,Criteria_Summary19.3[Total])</f>
        <v>1</v>
      </c>
    </row>
    <row r="10" spans="1:9" x14ac:dyDescent="0.25">
      <c r="A10" s="9" t="s">
        <v>84</v>
      </c>
      <c r="B10" s="9">
        <v>0</v>
      </c>
      <c r="C10" s="10"/>
      <c r="D10" s="10"/>
      <c r="E10" s="9">
        <v>1</v>
      </c>
    </row>
    <row r="13" spans="1:9" x14ac:dyDescent="0.25">
      <c r="A13" s="15" t="s">
        <v>91</v>
      </c>
      <c r="B13" s="15" t="s">
        <v>91</v>
      </c>
      <c r="C13" s="15" t="s">
        <v>91</v>
      </c>
      <c r="D13" s="15" t="s">
        <v>91</v>
      </c>
      <c r="E13" s="15" t="s">
        <v>91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77</v>
      </c>
      <c r="B15" s="11" t="s">
        <v>78</v>
      </c>
      <c r="C15" s="17" t="s">
        <v>85</v>
      </c>
      <c r="D15" s="17" t="s">
        <v>85</v>
      </c>
      <c r="E15" s="11" t="s">
        <v>9</v>
      </c>
    </row>
    <row r="16" spans="1:9" x14ac:dyDescent="0.25">
      <c r="A16" s="8" t="s">
        <v>80</v>
      </c>
      <c r="B16" s="8">
        <v>1</v>
      </c>
      <c r="C16" s="18" t="s">
        <v>92</v>
      </c>
      <c r="D16" s="18" t="s">
        <v>92</v>
      </c>
      <c r="E16" s="8">
        <v>1</v>
      </c>
    </row>
    <row r="18" spans="1:5" x14ac:dyDescent="0.25">
      <c r="A18" s="19" t="s">
        <v>93</v>
      </c>
      <c r="B18" s="19" t="s">
        <v>93</v>
      </c>
      <c r="C18" s="19" t="s">
        <v>93</v>
      </c>
      <c r="D18" s="19" t="s">
        <v>93</v>
      </c>
      <c r="E18" s="19" t="s">
        <v>93</v>
      </c>
    </row>
    <row r="19" spans="1:5" x14ac:dyDescent="0.25">
      <c r="A19" s="17" t="s">
        <v>94</v>
      </c>
      <c r="B19" s="17" t="s">
        <v>94</v>
      </c>
      <c r="C19" s="17" t="s">
        <v>94</v>
      </c>
      <c r="D19" s="11" t="s">
        <v>95</v>
      </c>
      <c r="E19" s="11"/>
    </row>
    <row r="20" spans="1:5" x14ac:dyDescent="0.25">
      <c r="A20" s="8"/>
      <c r="B20" s="8"/>
      <c r="C20" s="8"/>
      <c r="D20" s="8" t="s">
        <v>96</v>
      </c>
      <c r="E20" s="8" t="s">
        <v>97</v>
      </c>
    </row>
    <row r="22" spans="1:5" x14ac:dyDescent="0.25">
      <c r="A22" s="19" t="s">
        <v>98</v>
      </c>
      <c r="B22" s="19" t="s">
        <v>98</v>
      </c>
      <c r="C22" s="19" t="s">
        <v>98</v>
      </c>
      <c r="D22" s="19" t="s">
        <v>98</v>
      </c>
      <c r="E22" s="19" t="s">
        <v>98</v>
      </c>
    </row>
    <row r="23" spans="1:5" x14ac:dyDescent="0.25">
      <c r="A23" s="17" t="s">
        <v>99</v>
      </c>
      <c r="B23" s="11"/>
      <c r="C23" s="11"/>
      <c r="D23" s="11" t="s">
        <v>77</v>
      </c>
      <c r="E23" s="11"/>
    </row>
    <row r="24" spans="1:5" x14ac:dyDescent="0.25">
      <c r="A24" s="18" t="s">
        <v>100</v>
      </c>
      <c r="B24" s="18" t="s">
        <v>100</v>
      </c>
      <c r="C24" s="18" t="s">
        <v>100</v>
      </c>
      <c r="D24" s="8" t="s">
        <v>101</v>
      </c>
      <c r="E24" s="8" t="s">
        <v>97</v>
      </c>
    </row>
    <row r="26" spans="1:5" x14ac:dyDescent="0.25">
      <c r="A26" s="19" t="s">
        <v>102</v>
      </c>
      <c r="B26" s="19" t="s">
        <v>102</v>
      </c>
      <c r="C26" s="19" t="s">
        <v>102</v>
      </c>
      <c r="D26" s="19" t="s">
        <v>102</v>
      </c>
      <c r="E26" s="19" t="s">
        <v>102</v>
      </c>
    </row>
    <row r="27" spans="1:5" x14ac:dyDescent="0.25">
      <c r="A27" s="11" t="s">
        <v>77</v>
      </c>
      <c r="B27" s="11" t="s">
        <v>103</v>
      </c>
      <c r="C27" s="11" t="s">
        <v>104</v>
      </c>
      <c r="D27" s="11" t="s">
        <v>105</v>
      </c>
      <c r="E27" s="11"/>
    </row>
    <row r="28" spans="1:5" x14ac:dyDescent="0.25">
      <c r="A28" s="8" t="s">
        <v>106</v>
      </c>
      <c r="B28" s="8" t="s">
        <v>107</v>
      </c>
      <c r="C28" s="8" t="s">
        <v>108</v>
      </c>
      <c r="D28" s="8" t="s">
        <v>109</v>
      </c>
      <c r="E28" s="8" t="s">
        <v>110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9'!A1" display="19.3" xr:uid="{00000000-0004-0000-0400-000000000000}"/>
    <hyperlink ref="F2" location="'19.3E'!A1" display="1" xr:uid="{00000000-0004-0000-0400-000001000000}"/>
    <hyperlink ref="E10" location="'19.3E'!A1" display="'19.3E'!A1" xr:uid="{00000000-0004-0000-04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DFF0D8"/>
  </sheetPr>
  <dimension ref="A1:I31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27</v>
      </c>
      <c r="B2" s="5" t="s">
        <v>28</v>
      </c>
      <c r="C2" s="5" t="s">
        <v>29</v>
      </c>
      <c r="D2" s="5" t="s">
        <v>30</v>
      </c>
      <c r="E2" s="5" t="s">
        <v>16</v>
      </c>
      <c r="F2" s="5" t="s">
        <v>31</v>
      </c>
      <c r="G2" s="5">
        <v>897.10795493745047</v>
      </c>
      <c r="H2" s="5">
        <v>1075.1838839925344</v>
      </c>
      <c r="I2" s="5">
        <v>1053.6802063126838</v>
      </c>
    </row>
    <row r="5" spans="1:9" x14ac:dyDescent="0.25">
      <c r="A5" s="13" t="s">
        <v>76</v>
      </c>
      <c r="B5" s="13" t="s">
        <v>76</v>
      </c>
      <c r="C5" s="13" t="s">
        <v>76</v>
      </c>
      <c r="D5" s="13" t="s">
        <v>76</v>
      </c>
      <c r="E5" s="13" t="s">
        <v>76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77</v>
      </c>
      <c r="C7" s="7" t="s">
        <v>78</v>
      </c>
      <c r="D7" s="7" t="s">
        <v>79</v>
      </c>
      <c r="E7" s="7" t="s">
        <v>9</v>
      </c>
    </row>
    <row r="8" spans="1:9" x14ac:dyDescent="0.25">
      <c r="A8" s="8">
        <v>1</v>
      </c>
      <c r="B8" s="8" t="s">
        <v>80</v>
      </c>
      <c r="C8" s="8">
        <v>4</v>
      </c>
      <c r="D8" s="8" t="s">
        <v>111</v>
      </c>
      <c r="E8" s="8">
        <v>0.34799999272461363</v>
      </c>
    </row>
    <row r="9" spans="1:9" x14ac:dyDescent="0.25">
      <c r="A9" s="8">
        <v>2</v>
      </c>
      <c r="B9" s="8" t="s">
        <v>80</v>
      </c>
      <c r="C9" s="8">
        <v>1</v>
      </c>
      <c r="D9" s="8" t="s">
        <v>112</v>
      </c>
      <c r="E9" s="8">
        <v>0.6982612255473305</v>
      </c>
    </row>
    <row r="10" spans="1:9" x14ac:dyDescent="0.25">
      <c r="A10" s="8" t="s">
        <v>83</v>
      </c>
      <c r="B10" s="8" t="s">
        <v>83</v>
      </c>
      <c r="C10" s="8">
        <f>SUBTOTAL(109,Criteria_Summary19.4[Elementos])</f>
        <v>5</v>
      </c>
      <c r="D10" s="8" t="s">
        <v>83</v>
      </c>
      <c r="E10" s="8">
        <f>SUBTOTAL(109,Criteria_Summary19.4[Total])</f>
        <v>1.0462612182719442</v>
      </c>
    </row>
    <row r="11" spans="1:9" ht="30" x14ac:dyDescent="0.25">
      <c r="A11" s="9" t="s">
        <v>113</v>
      </c>
      <c r="B11" s="9">
        <v>7.0000000000000007E-2</v>
      </c>
      <c r="C11" s="10"/>
      <c r="D11" s="10"/>
      <c r="E11" s="9">
        <v>0.98</v>
      </c>
    </row>
    <row r="14" spans="1:9" x14ac:dyDescent="0.25">
      <c r="A14" s="15" t="s">
        <v>111</v>
      </c>
      <c r="B14" s="15" t="s">
        <v>111</v>
      </c>
      <c r="C14" s="15" t="s">
        <v>111</v>
      </c>
      <c r="D14" s="15" t="s">
        <v>111</v>
      </c>
      <c r="E14" s="15" t="s">
        <v>111</v>
      </c>
    </row>
    <row r="15" spans="1:9" x14ac:dyDescent="0.25">
      <c r="A15" s="16"/>
      <c r="B15" s="16"/>
      <c r="C15" s="16"/>
      <c r="D15" s="16"/>
      <c r="E15" s="16"/>
    </row>
    <row r="16" spans="1:9" x14ac:dyDescent="0.25">
      <c r="A16" s="11" t="s">
        <v>77</v>
      </c>
      <c r="B16" s="11" t="s">
        <v>78</v>
      </c>
      <c r="C16" s="17" t="s">
        <v>85</v>
      </c>
      <c r="D16" s="17" t="s">
        <v>85</v>
      </c>
      <c r="E16" s="11" t="s">
        <v>9</v>
      </c>
    </row>
    <row r="17" spans="1:5" x14ac:dyDescent="0.25">
      <c r="A17" s="8" t="s">
        <v>80</v>
      </c>
      <c r="B17" s="8">
        <v>4</v>
      </c>
      <c r="C17" s="18" t="s">
        <v>114</v>
      </c>
      <c r="D17" s="18" t="s">
        <v>114</v>
      </c>
      <c r="E17" s="8">
        <v>0.34799999272461363</v>
      </c>
    </row>
    <row r="19" spans="1:5" x14ac:dyDescent="0.25">
      <c r="A19" s="19" t="s">
        <v>102</v>
      </c>
      <c r="B19" s="19" t="s">
        <v>102</v>
      </c>
      <c r="C19" s="19" t="s">
        <v>102</v>
      </c>
      <c r="D19" s="19" t="s">
        <v>102</v>
      </c>
      <c r="E19" s="19" t="s">
        <v>102</v>
      </c>
    </row>
    <row r="20" spans="1:5" x14ac:dyDescent="0.25">
      <c r="A20" s="11" t="s">
        <v>77</v>
      </c>
      <c r="B20" s="11" t="s">
        <v>103</v>
      </c>
      <c r="C20" s="11" t="s">
        <v>104</v>
      </c>
      <c r="D20" s="11" t="s">
        <v>105</v>
      </c>
      <c r="E20" s="11"/>
    </row>
    <row r="21" spans="1:5" x14ac:dyDescent="0.25">
      <c r="A21" s="8" t="s">
        <v>106</v>
      </c>
      <c r="B21" s="8" t="s">
        <v>107</v>
      </c>
      <c r="C21" s="8" t="s">
        <v>108</v>
      </c>
      <c r="D21" s="8" t="s">
        <v>109</v>
      </c>
      <c r="E21" s="8" t="s">
        <v>110</v>
      </c>
    </row>
    <row r="22" spans="1:5" x14ac:dyDescent="0.25">
      <c r="A22" s="8" t="s">
        <v>106</v>
      </c>
      <c r="B22" s="8" t="s">
        <v>115</v>
      </c>
      <c r="C22" s="8" t="s">
        <v>116</v>
      </c>
      <c r="D22" s="8" t="s">
        <v>89</v>
      </c>
      <c r="E22" s="8" t="s">
        <v>110</v>
      </c>
    </row>
    <row r="24" spans="1:5" x14ac:dyDescent="0.25">
      <c r="A24" s="15" t="s">
        <v>112</v>
      </c>
      <c r="B24" s="15" t="s">
        <v>112</v>
      </c>
      <c r="C24" s="15" t="s">
        <v>112</v>
      </c>
      <c r="D24" s="15" t="s">
        <v>112</v>
      </c>
      <c r="E24" s="15" t="s">
        <v>112</v>
      </c>
    </row>
    <row r="25" spans="1:5" x14ac:dyDescent="0.25">
      <c r="A25" s="16"/>
      <c r="B25" s="16"/>
      <c r="C25" s="16"/>
      <c r="D25" s="16"/>
      <c r="E25" s="16"/>
    </row>
    <row r="26" spans="1:5" x14ac:dyDescent="0.25">
      <c r="A26" s="11" t="s">
        <v>77</v>
      </c>
      <c r="B26" s="11" t="s">
        <v>78</v>
      </c>
      <c r="C26" s="17" t="s">
        <v>85</v>
      </c>
      <c r="D26" s="17" t="s">
        <v>85</v>
      </c>
      <c r="E26" s="11" t="s">
        <v>9</v>
      </c>
    </row>
    <row r="27" spans="1:5" x14ac:dyDescent="0.25">
      <c r="A27" s="8" t="s">
        <v>80</v>
      </c>
      <c r="B27" s="8">
        <v>1</v>
      </c>
      <c r="C27" s="18" t="s">
        <v>117</v>
      </c>
      <c r="D27" s="18" t="s">
        <v>117</v>
      </c>
      <c r="E27" s="8">
        <v>0.6982612255473305</v>
      </c>
    </row>
    <row r="29" spans="1:5" x14ac:dyDescent="0.25">
      <c r="A29" s="19" t="s">
        <v>102</v>
      </c>
      <c r="B29" s="19" t="s">
        <v>102</v>
      </c>
      <c r="C29" s="19" t="s">
        <v>102</v>
      </c>
      <c r="D29" s="19" t="s">
        <v>102</v>
      </c>
      <c r="E29" s="19" t="s">
        <v>102</v>
      </c>
    </row>
    <row r="30" spans="1:5" x14ac:dyDescent="0.25">
      <c r="A30" s="11" t="s">
        <v>77</v>
      </c>
      <c r="B30" s="11" t="s">
        <v>103</v>
      </c>
      <c r="C30" s="11" t="s">
        <v>104</v>
      </c>
      <c r="D30" s="11" t="s">
        <v>105</v>
      </c>
      <c r="E30" s="11"/>
    </row>
    <row r="31" spans="1:5" x14ac:dyDescent="0.25">
      <c r="A31" s="8" t="s">
        <v>106</v>
      </c>
      <c r="B31" s="8" t="s">
        <v>107</v>
      </c>
      <c r="C31" s="8" t="s">
        <v>108</v>
      </c>
      <c r="D31" s="8" t="s">
        <v>109</v>
      </c>
      <c r="E31" s="8" t="s">
        <v>110</v>
      </c>
    </row>
  </sheetData>
  <mergeCells count="12">
    <mergeCell ref="C27:D27"/>
    <mergeCell ref="A29:E29"/>
    <mergeCell ref="C17:D17"/>
    <mergeCell ref="A19:E19"/>
    <mergeCell ref="A24:E24"/>
    <mergeCell ref="A25:E25"/>
    <mergeCell ref="C26:D26"/>
    <mergeCell ref="A5:E5"/>
    <mergeCell ref="A6:E6"/>
    <mergeCell ref="A14:E14"/>
    <mergeCell ref="A15:E15"/>
    <mergeCell ref="C16:D16"/>
  </mergeCells>
  <hyperlinks>
    <hyperlink ref="A2" location="'19'!A1" display="19.4" xr:uid="{00000000-0004-0000-0500-000000000000}"/>
    <hyperlink ref="F2" location="'19.4E'!A1" display="0,98" xr:uid="{00000000-0004-0000-0500-000001000000}"/>
    <hyperlink ref="E11" location="'19.4E'!A1" display="'19.4E'!A1" xr:uid="{00000000-0004-0000-05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DFF0D8"/>
  </sheetPr>
  <dimension ref="A1:I31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36.75" x14ac:dyDescent="0.25">
      <c r="A2" s="5" t="s">
        <v>32</v>
      </c>
      <c r="B2" s="5" t="s">
        <v>33</v>
      </c>
      <c r="C2" s="5" t="s">
        <v>14</v>
      </c>
      <c r="D2" s="5" t="s">
        <v>34</v>
      </c>
      <c r="E2" s="5" t="s">
        <v>16</v>
      </c>
      <c r="F2" s="5" t="s">
        <v>35</v>
      </c>
      <c r="G2" s="5">
        <v>2594.6564297525051</v>
      </c>
      <c r="H2" s="5">
        <v>3109.6957310583775</v>
      </c>
      <c r="I2" s="5">
        <v>10075.414168629144</v>
      </c>
    </row>
    <row r="5" spans="1:9" x14ac:dyDescent="0.25">
      <c r="A5" s="13" t="s">
        <v>76</v>
      </c>
      <c r="B5" s="13" t="s">
        <v>76</v>
      </c>
      <c r="C5" s="13" t="s">
        <v>76</v>
      </c>
      <c r="D5" s="13" t="s">
        <v>76</v>
      </c>
      <c r="E5" s="13" t="s">
        <v>76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77</v>
      </c>
      <c r="C7" s="7" t="s">
        <v>78</v>
      </c>
      <c r="D7" s="7" t="s">
        <v>79</v>
      </c>
      <c r="E7" s="7" t="s">
        <v>9</v>
      </c>
    </row>
    <row r="8" spans="1:9" x14ac:dyDescent="0.25">
      <c r="A8" s="8">
        <v>1</v>
      </c>
      <c r="B8" s="8" t="s">
        <v>80</v>
      </c>
      <c r="C8" s="8">
        <v>1</v>
      </c>
      <c r="D8" s="8" t="s">
        <v>118</v>
      </c>
      <c r="E8" s="8">
        <v>0.69799998540741459</v>
      </c>
    </row>
    <row r="9" spans="1:9" x14ac:dyDescent="0.25">
      <c r="A9" s="8">
        <v>2</v>
      </c>
      <c r="B9" s="8" t="s">
        <v>80</v>
      </c>
      <c r="C9" s="8">
        <v>4</v>
      </c>
      <c r="D9" s="8" t="s">
        <v>111</v>
      </c>
      <c r="E9" s="8">
        <v>0.34799999272461363</v>
      </c>
    </row>
    <row r="10" spans="1:9" x14ac:dyDescent="0.25">
      <c r="A10" s="8" t="s">
        <v>83</v>
      </c>
      <c r="B10" s="8" t="s">
        <v>83</v>
      </c>
      <c r="C10" s="8">
        <f>SUBTOTAL(109,Criteria_Summary19.5[Elementos])</f>
        <v>5</v>
      </c>
      <c r="D10" s="8" t="s">
        <v>83</v>
      </c>
      <c r="E10" s="8">
        <f>SUBTOTAL(109,Criteria_Summary19.5[Total])</f>
        <v>1.0459999781320282</v>
      </c>
    </row>
    <row r="11" spans="1:9" x14ac:dyDescent="0.25">
      <c r="A11" s="9" t="s">
        <v>84</v>
      </c>
      <c r="B11" s="9">
        <v>2.19</v>
      </c>
      <c r="C11" s="10"/>
      <c r="D11" s="10"/>
      <c r="E11" s="9">
        <v>3.24</v>
      </c>
    </row>
    <row r="14" spans="1:9" x14ac:dyDescent="0.25">
      <c r="A14" s="15" t="s">
        <v>118</v>
      </c>
      <c r="B14" s="15" t="s">
        <v>118</v>
      </c>
      <c r="C14" s="15" t="s">
        <v>118</v>
      </c>
      <c r="D14" s="15" t="s">
        <v>118</v>
      </c>
      <c r="E14" s="15" t="s">
        <v>118</v>
      </c>
    </row>
    <row r="15" spans="1:9" x14ac:dyDescent="0.25">
      <c r="A15" s="16"/>
      <c r="B15" s="16"/>
      <c r="C15" s="16"/>
      <c r="D15" s="16"/>
      <c r="E15" s="16"/>
    </row>
    <row r="16" spans="1:9" x14ac:dyDescent="0.25">
      <c r="A16" s="11" t="s">
        <v>77</v>
      </c>
      <c r="B16" s="11" t="s">
        <v>78</v>
      </c>
      <c r="C16" s="17" t="s">
        <v>85</v>
      </c>
      <c r="D16" s="17" t="s">
        <v>85</v>
      </c>
      <c r="E16" s="11" t="s">
        <v>9</v>
      </c>
    </row>
    <row r="17" spans="1:5" x14ac:dyDescent="0.25">
      <c r="A17" s="8" t="s">
        <v>80</v>
      </c>
      <c r="B17" s="8">
        <v>1</v>
      </c>
      <c r="C17" s="18" t="s">
        <v>114</v>
      </c>
      <c r="D17" s="18" t="s">
        <v>114</v>
      </c>
      <c r="E17" s="8">
        <v>0.69799998540741459</v>
      </c>
    </row>
    <row r="19" spans="1:5" x14ac:dyDescent="0.25">
      <c r="A19" s="19" t="s">
        <v>102</v>
      </c>
      <c r="B19" s="19" t="s">
        <v>102</v>
      </c>
      <c r="C19" s="19" t="s">
        <v>102</v>
      </c>
      <c r="D19" s="19" t="s">
        <v>102</v>
      </c>
      <c r="E19" s="19" t="s">
        <v>102</v>
      </c>
    </row>
    <row r="20" spans="1:5" x14ac:dyDescent="0.25">
      <c r="A20" s="11" t="s">
        <v>77</v>
      </c>
      <c r="B20" s="11" t="s">
        <v>103</v>
      </c>
      <c r="C20" s="11" t="s">
        <v>104</v>
      </c>
      <c r="D20" s="11" t="s">
        <v>105</v>
      </c>
      <c r="E20" s="11"/>
    </row>
    <row r="21" spans="1:5" x14ac:dyDescent="0.25">
      <c r="A21" s="8" t="s">
        <v>106</v>
      </c>
      <c r="B21" s="8" t="s">
        <v>107</v>
      </c>
      <c r="C21" s="8" t="s">
        <v>108</v>
      </c>
      <c r="D21" s="8" t="s">
        <v>109</v>
      </c>
      <c r="E21" s="8" t="s">
        <v>110</v>
      </c>
    </row>
    <row r="23" spans="1:5" x14ac:dyDescent="0.25">
      <c r="A23" s="15" t="s">
        <v>111</v>
      </c>
      <c r="B23" s="15" t="s">
        <v>111</v>
      </c>
      <c r="C23" s="15" t="s">
        <v>111</v>
      </c>
      <c r="D23" s="15" t="s">
        <v>111</v>
      </c>
      <c r="E23" s="15" t="s">
        <v>111</v>
      </c>
    </row>
    <row r="24" spans="1:5" x14ac:dyDescent="0.25">
      <c r="A24" s="16"/>
      <c r="B24" s="16"/>
      <c r="C24" s="16"/>
      <c r="D24" s="16"/>
      <c r="E24" s="16"/>
    </row>
    <row r="25" spans="1:5" x14ac:dyDescent="0.25">
      <c r="A25" s="11" t="s">
        <v>77</v>
      </c>
      <c r="B25" s="11" t="s">
        <v>78</v>
      </c>
      <c r="C25" s="17" t="s">
        <v>85</v>
      </c>
      <c r="D25" s="17" t="s">
        <v>85</v>
      </c>
      <c r="E25" s="11" t="s">
        <v>9</v>
      </c>
    </row>
    <row r="26" spans="1:5" x14ac:dyDescent="0.25">
      <c r="A26" s="8" t="s">
        <v>80</v>
      </c>
      <c r="B26" s="8">
        <v>4</v>
      </c>
      <c r="C26" s="18" t="s">
        <v>114</v>
      </c>
      <c r="D26" s="18" t="s">
        <v>114</v>
      </c>
      <c r="E26" s="8">
        <v>0.34799999272461363</v>
      </c>
    </row>
    <row r="28" spans="1:5" x14ac:dyDescent="0.25">
      <c r="A28" s="19" t="s">
        <v>102</v>
      </c>
      <c r="B28" s="19" t="s">
        <v>102</v>
      </c>
      <c r="C28" s="19" t="s">
        <v>102</v>
      </c>
      <c r="D28" s="19" t="s">
        <v>102</v>
      </c>
      <c r="E28" s="19" t="s">
        <v>102</v>
      </c>
    </row>
    <row r="29" spans="1:5" x14ac:dyDescent="0.25">
      <c r="A29" s="11" t="s">
        <v>77</v>
      </c>
      <c r="B29" s="11" t="s">
        <v>103</v>
      </c>
      <c r="C29" s="11" t="s">
        <v>104</v>
      </c>
      <c r="D29" s="11" t="s">
        <v>105</v>
      </c>
      <c r="E29" s="11"/>
    </row>
    <row r="30" spans="1:5" x14ac:dyDescent="0.25">
      <c r="A30" s="8" t="s">
        <v>106</v>
      </c>
      <c r="B30" s="8" t="s">
        <v>107</v>
      </c>
      <c r="C30" s="8" t="s">
        <v>108</v>
      </c>
      <c r="D30" s="8" t="s">
        <v>109</v>
      </c>
      <c r="E30" s="8" t="s">
        <v>110</v>
      </c>
    </row>
    <row r="31" spans="1:5" x14ac:dyDescent="0.25">
      <c r="A31" s="8" t="s">
        <v>106</v>
      </c>
      <c r="B31" s="8" t="s">
        <v>115</v>
      </c>
      <c r="C31" s="8" t="s">
        <v>116</v>
      </c>
      <c r="D31" s="8" t="s">
        <v>89</v>
      </c>
      <c r="E31" s="8" t="s">
        <v>110</v>
      </c>
    </row>
  </sheetData>
  <mergeCells count="12">
    <mergeCell ref="C26:D26"/>
    <mergeCell ref="A28:E28"/>
    <mergeCell ref="C17:D17"/>
    <mergeCell ref="A19:E19"/>
    <mergeCell ref="A23:E23"/>
    <mergeCell ref="A24:E24"/>
    <mergeCell ref="C25:D25"/>
    <mergeCell ref="A5:E5"/>
    <mergeCell ref="A6:E6"/>
    <mergeCell ref="A14:E14"/>
    <mergeCell ref="A15:E15"/>
    <mergeCell ref="C16:D16"/>
  </mergeCells>
  <hyperlinks>
    <hyperlink ref="A2" location="'19'!A1" display="19.5" xr:uid="{00000000-0004-0000-0600-000000000000}"/>
    <hyperlink ref="F2" location="'19.5E'!A1" display="3,24" xr:uid="{00000000-0004-0000-0600-000001000000}"/>
    <hyperlink ref="E11" location="'19.5E'!A1" display="'19.5E'!A1" xr:uid="{00000000-0004-0000-06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DFF0D8"/>
  </sheetPr>
  <dimension ref="A1:I20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36.75" x14ac:dyDescent="0.25">
      <c r="A2" s="5" t="s">
        <v>36</v>
      </c>
      <c r="B2" s="5" t="s">
        <v>37</v>
      </c>
      <c r="C2" s="5" t="s">
        <v>14</v>
      </c>
      <c r="D2" s="5" t="s">
        <v>38</v>
      </c>
      <c r="E2" s="5" t="s">
        <v>39</v>
      </c>
      <c r="F2" s="5" t="s">
        <v>119</v>
      </c>
      <c r="G2" s="5">
        <v>61.8</v>
      </c>
      <c r="H2" s="5">
        <v>74.067300000000003</v>
      </c>
      <c r="I2" s="5">
        <v>8888.0760000000009</v>
      </c>
    </row>
    <row r="5" spans="1:9" x14ac:dyDescent="0.25">
      <c r="A5" s="13" t="s">
        <v>76</v>
      </c>
      <c r="B5" s="13" t="s">
        <v>76</v>
      </c>
      <c r="C5" s="13" t="s">
        <v>76</v>
      </c>
      <c r="D5" s="13" t="s">
        <v>76</v>
      </c>
      <c r="E5" s="13" t="s">
        <v>76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77</v>
      </c>
      <c r="C7" s="7" t="s">
        <v>78</v>
      </c>
      <c r="D7" s="7" t="s">
        <v>79</v>
      </c>
      <c r="E7" s="7" t="s">
        <v>9</v>
      </c>
    </row>
    <row r="8" spans="1:9" x14ac:dyDescent="0.25">
      <c r="A8" s="8">
        <v>1</v>
      </c>
      <c r="B8" s="8" t="s">
        <v>80</v>
      </c>
      <c r="C8" s="8">
        <v>12</v>
      </c>
      <c r="D8" s="8" t="s">
        <v>120</v>
      </c>
      <c r="E8" s="8">
        <v>119.99999999999997</v>
      </c>
    </row>
    <row r="9" spans="1:9" x14ac:dyDescent="0.25">
      <c r="A9" s="8" t="s">
        <v>83</v>
      </c>
      <c r="B9" s="8" t="s">
        <v>83</v>
      </c>
      <c r="C9" s="8">
        <f>SUBTOTAL(109,Criteria_Summary19.6[Elementos])</f>
        <v>12</v>
      </c>
      <c r="D9" s="8" t="s">
        <v>83</v>
      </c>
      <c r="E9" s="8">
        <f>SUBTOTAL(109,Criteria_Summary19.6[Total])</f>
        <v>119.99999999999997</v>
      </c>
    </row>
    <row r="10" spans="1:9" x14ac:dyDescent="0.25">
      <c r="A10" s="9" t="s">
        <v>84</v>
      </c>
      <c r="B10" s="9">
        <v>0</v>
      </c>
      <c r="C10" s="10"/>
      <c r="D10" s="10"/>
      <c r="E10" s="9">
        <v>120</v>
      </c>
    </row>
    <row r="13" spans="1:9" x14ac:dyDescent="0.25">
      <c r="A13" s="15" t="s">
        <v>120</v>
      </c>
      <c r="B13" s="15" t="s">
        <v>120</v>
      </c>
      <c r="C13" s="15" t="s">
        <v>120</v>
      </c>
      <c r="D13" s="15" t="s">
        <v>120</v>
      </c>
      <c r="E13" s="15" t="s">
        <v>120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77</v>
      </c>
      <c r="B15" s="11" t="s">
        <v>78</v>
      </c>
      <c r="C15" s="17" t="s">
        <v>85</v>
      </c>
      <c r="D15" s="17" t="s">
        <v>85</v>
      </c>
      <c r="E15" s="11" t="s">
        <v>9</v>
      </c>
    </row>
    <row r="16" spans="1:9" x14ac:dyDescent="0.25">
      <c r="A16" s="8" t="s">
        <v>80</v>
      </c>
      <c r="B16" s="8">
        <v>12</v>
      </c>
      <c r="C16" s="18" t="s">
        <v>121</v>
      </c>
      <c r="D16" s="18" t="s">
        <v>121</v>
      </c>
      <c r="E16" s="8">
        <v>119.99999999999997</v>
      </c>
    </row>
    <row r="18" spans="1:5" x14ac:dyDescent="0.25">
      <c r="A18" s="19" t="s">
        <v>102</v>
      </c>
      <c r="B18" s="19" t="s">
        <v>102</v>
      </c>
      <c r="C18" s="19" t="s">
        <v>102</v>
      </c>
      <c r="D18" s="19" t="s">
        <v>102</v>
      </c>
      <c r="E18" s="19" t="s">
        <v>102</v>
      </c>
    </row>
    <row r="19" spans="1:5" x14ac:dyDescent="0.25">
      <c r="A19" s="11" t="s">
        <v>77</v>
      </c>
      <c r="B19" s="11" t="s">
        <v>103</v>
      </c>
      <c r="C19" s="11" t="s">
        <v>104</v>
      </c>
      <c r="D19" s="11" t="s">
        <v>105</v>
      </c>
      <c r="E19" s="11"/>
    </row>
    <row r="20" spans="1:5" x14ac:dyDescent="0.25">
      <c r="A20" s="8" t="s">
        <v>106</v>
      </c>
      <c r="B20" s="8" t="s">
        <v>107</v>
      </c>
      <c r="C20" s="8" t="s">
        <v>108</v>
      </c>
      <c r="D20" s="8" t="s">
        <v>109</v>
      </c>
      <c r="E20" s="8" t="s">
        <v>110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19'!A1" display="19.6" xr:uid="{00000000-0004-0000-0700-000000000000}"/>
    <hyperlink ref="F2" location="'19.6E'!A1" display="120" xr:uid="{00000000-0004-0000-0700-000001000000}"/>
    <hyperlink ref="E10" location="'19.6E'!A1" display="'19.6E'!A1" xr:uid="{00000000-0004-0000-07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DFF0D8"/>
  </sheetPr>
  <dimension ref="A1:I20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36.75" x14ac:dyDescent="0.25">
      <c r="A2" s="5" t="s">
        <v>41</v>
      </c>
      <c r="B2" s="5" t="s">
        <v>42</v>
      </c>
      <c r="C2" s="5" t="s">
        <v>14</v>
      </c>
      <c r="D2" s="5" t="s">
        <v>43</v>
      </c>
      <c r="E2" s="5" t="s">
        <v>39</v>
      </c>
      <c r="F2" s="5" t="s">
        <v>119</v>
      </c>
      <c r="G2" s="5">
        <v>79</v>
      </c>
      <c r="H2" s="5">
        <v>94.681500000000014</v>
      </c>
      <c r="I2" s="5">
        <v>11361.780000000002</v>
      </c>
    </row>
    <row r="5" spans="1:9" x14ac:dyDescent="0.25">
      <c r="A5" s="13" t="s">
        <v>76</v>
      </c>
      <c r="B5" s="13" t="s">
        <v>76</v>
      </c>
      <c r="C5" s="13" t="s">
        <v>76</v>
      </c>
      <c r="D5" s="13" t="s">
        <v>76</v>
      </c>
      <c r="E5" s="13" t="s">
        <v>76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77</v>
      </c>
      <c r="C7" s="7" t="s">
        <v>78</v>
      </c>
      <c r="D7" s="7" t="s">
        <v>79</v>
      </c>
      <c r="E7" s="7" t="s">
        <v>9</v>
      </c>
    </row>
    <row r="8" spans="1:9" x14ac:dyDescent="0.25">
      <c r="A8" s="8">
        <v>1</v>
      </c>
      <c r="B8" s="8" t="s">
        <v>80</v>
      </c>
      <c r="C8" s="8">
        <v>12</v>
      </c>
      <c r="D8" s="8" t="s">
        <v>120</v>
      </c>
      <c r="E8" s="8">
        <v>119.99999999999997</v>
      </c>
    </row>
    <row r="9" spans="1:9" x14ac:dyDescent="0.25">
      <c r="A9" s="8" t="s">
        <v>83</v>
      </c>
      <c r="B9" s="8" t="s">
        <v>83</v>
      </c>
      <c r="C9" s="8">
        <f>SUBTOTAL(109,Criteria_Summary19.7[Elementos])</f>
        <v>12</v>
      </c>
      <c r="D9" s="8" t="s">
        <v>83</v>
      </c>
      <c r="E9" s="8">
        <f>SUBTOTAL(109,Criteria_Summary19.7[Total])</f>
        <v>119.99999999999997</v>
      </c>
    </row>
    <row r="10" spans="1:9" x14ac:dyDescent="0.25">
      <c r="A10" s="9" t="s">
        <v>84</v>
      </c>
      <c r="B10" s="9">
        <v>0</v>
      </c>
      <c r="C10" s="10"/>
      <c r="D10" s="10"/>
      <c r="E10" s="9">
        <v>120</v>
      </c>
    </row>
    <row r="13" spans="1:9" x14ac:dyDescent="0.25">
      <c r="A13" s="15" t="s">
        <v>120</v>
      </c>
      <c r="B13" s="15" t="s">
        <v>120</v>
      </c>
      <c r="C13" s="15" t="s">
        <v>120</v>
      </c>
      <c r="D13" s="15" t="s">
        <v>120</v>
      </c>
      <c r="E13" s="15" t="s">
        <v>120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77</v>
      </c>
      <c r="B15" s="11" t="s">
        <v>78</v>
      </c>
      <c r="C15" s="17" t="s">
        <v>85</v>
      </c>
      <c r="D15" s="17" t="s">
        <v>85</v>
      </c>
      <c r="E15" s="11" t="s">
        <v>9</v>
      </c>
    </row>
    <row r="16" spans="1:9" x14ac:dyDescent="0.25">
      <c r="A16" s="8" t="s">
        <v>80</v>
      </c>
      <c r="B16" s="8">
        <v>12</v>
      </c>
      <c r="C16" s="18" t="s">
        <v>121</v>
      </c>
      <c r="D16" s="18" t="s">
        <v>121</v>
      </c>
      <c r="E16" s="8">
        <v>119.99999999999997</v>
      </c>
    </row>
    <row r="18" spans="1:5" x14ac:dyDescent="0.25">
      <c r="A18" s="19" t="s">
        <v>102</v>
      </c>
      <c r="B18" s="19" t="s">
        <v>102</v>
      </c>
      <c r="C18" s="19" t="s">
        <v>102</v>
      </c>
      <c r="D18" s="19" t="s">
        <v>102</v>
      </c>
      <c r="E18" s="19" t="s">
        <v>102</v>
      </c>
    </row>
    <row r="19" spans="1:5" x14ac:dyDescent="0.25">
      <c r="A19" s="11" t="s">
        <v>77</v>
      </c>
      <c r="B19" s="11" t="s">
        <v>103</v>
      </c>
      <c r="C19" s="11" t="s">
        <v>104</v>
      </c>
      <c r="D19" s="11" t="s">
        <v>105</v>
      </c>
      <c r="E19" s="11"/>
    </row>
    <row r="20" spans="1:5" x14ac:dyDescent="0.25">
      <c r="A20" s="8" t="s">
        <v>106</v>
      </c>
      <c r="B20" s="8" t="s">
        <v>107</v>
      </c>
      <c r="C20" s="8" t="s">
        <v>108</v>
      </c>
      <c r="D20" s="8" t="s">
        <v>109</v>
      </c>
      <c r="E20" s="8" t="s">
        <v>110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19'!A1" display="19.7" xr:uid="{00000000-0004-0000-0800-000000000000}"/>
    <hyperlink ref="F2" location="'19.7E'!A1" display="120" xr:uid="{00000000-0004-0000-0800-000001000000}"/>
    <hyperlink ref="E10" location="'19.7E'!A1" display="'19.7E'!A1" xr:uid="{00000000-0004-0000-08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32</vt:i4>
      </vt:variant>
    </vt:vector>
  </HeadingPairs>
  <TitlesOfParts>
    <vt:vector size="32" baseType="lpstr">
      <vt:lpstr>Orçamento</vt:lpstr>
      <vt:lpstr>19</vt:lpstr>
      <vt:lpstr>19.1</vt:lpstr>
      <vt:lpstr>19.2</vt:lpstr>
      <vt:lpstr>19.3</vt:lpstr>
      <vt:lpstr>19.4</vt:lpstr>
      <vt:lpstr>19.5</vt:lpstr>
      <vt:lpstr>19.6</vt:lpstr>
      <vt:lpstr>19.7</vt:lpstr>
      <vt:lpstr>19.8</vt:lpstr>
      <vt:lpstr>19.9</vt:lpstr>
      <vt:lpstr>19.10</vt:lpstr>
      <vt:lpstr>19.11</vt:lpstr>
      <vt:lpstr>19.12</vt:lpstr>
      <vt:lpstr>19.13</vt:lpstr>
      <vt:lpstr>19.14</vt:lpstr>
      <vt:lpstr>19.15</vt:lpstr>
      <vt:lpstr>19.1E</vt:lpstr>
      <vt:lpstr>19.2E</vt:lpstr>
      <vt:lpstr>19.3E</vt:lpstr>
      <vt:lpstr>19.4E</vt:lpstr>
      <vt:lpstr>19.5E</vt:lpstr>
      <vt:lpstr>19.6E</vt:lpstr>
      <vt:lpstr>19.7E</vt:lpstr>
      <vt:lpstr>19.8E</vt:lpstr>
      <vt:lpstr>19.9E</vt:lpstr>
      <vt:lpstr>19.10E</vt:lpstr>
      <vt:lpstr>19.11E</vt:lpstr>
      <vt:lpstr>19.12E</vt:lpstr>
      <vt:lpstr>19.13E</vt:lpstr>
      <vt:lpstr>19.14E</vt:lpstr>
      <vt:lpstr>19.15E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orcamento 01</cp:lastModifiedBy>
  <dcterms:modified xsi:type="dcterms:W3CDTF">2025-08-25T19:03:09Z</dcterms:modified>
</cp:coreProperties>
</file>